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pivotCache/pivotCacheDefinition1.xml" ContentType="application/vnd.openxmlformats-officedocument.spreadsheetml.pivotCacheDefinition+xml"/>
  <Override PartName="/xl/pivotCache/pivotCacheRecords1.xml" ContentType="application/vnd.openxmlformats-officedocument.spreadsheetml.pivotCacheRecords+xml"/>
  <Override PartName="/xl/pivotCache/pivotCacheDefinition2.xml" ContentType="application/vnd.openxmlformats-officedocument.spreadsheetml.pivotCacheDefinition+xml"/>
  <Override PartName="/xl/pivotCache/pivotCacheRecords2.xml" ContentType="application/vnd.openxmlformats-officedocument.spreadsheetml.pivotCacheRecords+xml"/>
  <Override PartName="/xl/pivotCache/pivotCacheDefinition3.xml" ContentType="application/vnd.openxmlformats-officedocument.spreadsheetml.pivotCacheDefinition+xml"/>
  <Override PartName="/xl/pivotCache/pivotCacheRecords3.xml" ContentType="application/vnd.openxmlformats-officedocument.spreadsheetml.pivotCacheRecords+xml"/>
  <Override PartName="/xl/pivotCache/pivotCacheDefinition4.xml" ContentType="application/vnd.openxmlformats-officedocument.spreadsheetml.pivotCacheDefinition+xml"/>
  <Override PartName="/xl/pivotCache/pivotCacheRecords4.xml" ContentType="application/vnd.openxmlformats-officedocument.spreadsheetml.pivotCacheRecords+xml"/>
  <Override PartName="/xl/pivotCache/pivotCacheDefinition5.xml" ContentType="application/vnd.openxmlformats-officedocument.spreadsheetml.pivotCacheDefinition+xml"/>
  <Override PartName="/xl/pivotCache/pivotCacheRecords5.xml" ContentType="application/vnd.openxmlformats-officedocument.spreadsheetml.pivotCacheRecords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ivotTables/pivotTable1.xml" ContentType="application/vnd.openxmlformats-officedocument.spreadsheetml.pivotTable+xml"/>
  <Override PartName="/xl/pivotTables/pivotTable2.xml" ContentType="application/vnd.openxmlformats-officedocument.spreadsheetml.pivotTable+xml"/>
  <Override PartName="/xl/pivotTables/pivotTable3.xml" ContentType="application/vnd.openxmlformats-officedocument.spreadsheetml.pivotTable+xml"/>
  <Override PartName="/xl/pivotTables/pivotTable4.xml" ContentType="application/vnd.openxmlformats-officedocument.spreadsheetml.pivotTable+xml"/>
  <Override PartName="/xl/pivotTables/pivotTable5.xml" ContentType="application/vnd.openxmlformats-officedocument.spreadsheetml.pivotTable+xml"/>
  <Override PartName="/xl/calcChain.xml" ContentType="application/vnd.openxmlformats-officedocument.spreadsheetml.calcChai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02"/>
  <workbookPr defaultThemeVersion="166925"/>
  <xr:revisionPtr revIDLastSave="0" documentId="8_{EC668BCB-A2A5-4413-8AEB-FC5152491C85}" xr6:coauthVersionLast="47" xr6:coauthVersionMax="47" xr10:uidLastSave="{00000000-0000-0000-0000-000000000000}"/>
  <bookViews>
    <workbookView xWindow="240" yWindow="105" windowWidth="14805" windowHeight="8010" firstSheet="2" activeTab="4" xr2:uid="{00000000-000D-0000-FFFF-FFFF00000000}"/>
  </bookViews>
  <sheets>
    <sheet name="Base" sheetId="8" r:id="rId1"/>
    <sheet name="Aux_Club" sheetId="5" r:id="rId2"/>
    <sheet name="Aux_Torneo" sheetId="3" r:id="rId3"/>
    <sheet name="Calculos" sheetId="9" r:id="rId4"/>
    <sheet name="Resumen" sheetId="10" r:id="rId5"/>
  </sheets>
  <definedNames>
    <definedName name="_xlnm._FilterDatabase" localSheetId="2" hidden="1">Aux_Torneo!#REF!</definedName>
    <definedName name="_xlnm._FilterDatabase" localSheetId="0" hidden="1">Base!$A$1:$P$669</definedName>
  </definedNames>
  <calcPr calcId="191028"/>
  <pivotCaches>
    <pivotCache cacheId="2267" r:id="rId6"/>
    <pivotCache cacheId="2269" r:id="rId7"/>
    <pivotCache cacheId="2270" r:id="rId8"/>
    <pivotCache cacheId="2271" r:id="rId9"/>
    <pivotCache cacheId="2272" r:id="rId10"/>
  </pivotCaches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M2" i="8" l="1"/>
  <c r="M5" i="10"/>
  <c r="J2" i="8"/>
  <c r="K669" i="8"/>
  <c r="K668" i="8"/>
  <c r="K667" i="8"/>
  <c r="K666" i="8"/>
  <c r="K665" i="8"/>
  <c r="K664" i="8"/>
  <c r="K663" i="8"/>
  <c r="K662" i="8"/>
  <c r="K661" i="8"/>
  <c r="K660" i="8"/>
  <c r="K659" i="8"/>
  <c r="K658" i="8"/>
  <c r="K657" i="8"/>
  <c r="K656" i="8"/>
  <c r="K655" i="8"/>
  <c r="K654" i="8"/>
  <c r="K653" i="8"/>
  <c r="K652" i="8"/>
  <c r="K651" i="8"/>
  <c r="K650" i="8"/>
  <c r="K649" i="8"/>
  <c r="K648" i="8"/>
  <c r="K647" i="8"/>
  <c r="K646" i="8"/>
  <c r="K645" i="8"/>
  <c r="K644" i="8"/>
  <c r="K643" i="8"/>
  <c r="K642" i="8"/>
  <c r="K641" i="8"/>
  <c r="K640" i="8"/>
  <c r="K639" i="8"/>
  <c r="K638" i="8"/>
  <c r="K637" i="8"/>
  <c r="K636" i="8"/>
  <c r="K635" i="8"/>
  <c r="K634" i="8"/>
  <c r="K633" i="8"/>
  <c r="K632" i="8"/>
  <c r="K631" i="8"/>
  <c r="K630" i="8"/>
  <c r="K629" i="8"/>
  <c r="K628" i="8"/>
  <c r="K627" i="8"/>
  <c r="K626" i="8"/>
  <c r="K625" i="8"/>
  <c r="K624" i="8"/>
  <c r="K623" i="8"/>
  <c r="K622" i="8"/>
  <c r="K621" i="8"/>
  <c r="K620" i="8"/>
  <c r="K619" i="8"/>
  <c r="K618" i="8"/>
  <c r="K617" i="8"/>
  <c r="K616" i="8"/>
  <c r="K615" i="8"/>
  <c r="K614" i="8"/>
  <c r="K613" i="8"/>
  <c r="K612" i="8"/>
  <c r="K611" i="8"/>
  <c r="K610" i="8"/>
  <c r="K609" i="8"/>
  <c r="K608" i="8"/>
  <c r="K607" i="8"/>
  <c r="K606" i="8"/>
  <c r="K605" i="8"/>
  <c r="K604" i="8"/>
  <c r="K603" i="8"/>
  <c r="K602" i="8"/>
  <c r="K601" i="8"/>
  <c r="K600" i="8"/>
  <c r="K599" i="8"/>
  <c r="K598" i="8"/>
  <c r="K597" i="8"/>
  <c r="K596" i="8"/>
  <c r="K595" i="8"/>
  <c r="K594" i="8"/>
  <c r="K593" i="8"/>
  <c r="K592" i="8"/>
  <c r="K591" i="8"/>
  <c r="K590" i="8"/>
  <c r="K589" i="8"/>
  <c r="K588" i="8"/>
  <c r="K587" i="8"/>
  <c r="K586" i="8"/>
  <c r="K585" i="8"/>
  <c r="K584" i="8"/>
  <c r="K583" i="8"/>
  <c r="K582" i="8"/>
  <c r="K581" i="8"/>
  <c r="K580" i="8"/>
  <c r="K579" i="8"/>
  <c r="K578" i="8"/>
  <c r="K577" i="8"/>
  <c r="K576" i="8"/>
  <c r="K575" i="8"/>
  <c r="K574" i="8"/>
  <c r="K573" i="8"/>
  <c r="K572" i="8"/>
  <c r="K571" i="8"/>
  <c r="K570" i="8"/>
  <c r="K569" i="8"/>
  <c r="K568" i="8"/>
  <c r="K567" i="8"/>
  <c r="K566" i="8"/>
  <c r="K565" i="8"/>
  <c r="K564" i="8"/>
  <c r="K563" i="8"/>
  <c r="K562" i="8"/>
  <c r="K561" i="8"/>
  <c r="K560" i="8"/>
  <c r="K559" i="8"/>
  <c r="K558" i="8"/>
  <c r="K557" i="8"/>
  <c r="K556" i="8"/>
  <c r="K555" i="8"/>
  <c r="K554" i="8"/>
  <c r="K553" i="8"/>
  <c r="K552" i="8"/>
  <c r="K551" i="8"/>
  <c r="K550" i="8"/>
  <c r="K549" i="8"/>
  <c r="K548" i="8"/>
  <c r="K547" i="8"/>
  <c r="K546" i="8"/>
  <c r="K545" i="8"/>
  <c r="K544" i="8"/>
  <c r="K543" i="8"/>
  <c r="K542" i="8"/>
  <c r="K541" i="8"/>
  <c r="K540" i="8"/>
  <c r="K539" i="8"/>
  <c r="K538" i="8"/>
  <c r="K537" i="8"/>
  <c r="K536" i="8"/>
  <c r="K535" i="8"/>
  <c r="K534" i="8"/>
  <c r="K533" i="8"/>
  <c r="K532" i="8"/>
  <c r="K531" i="8"/>
  <c r="K530" i="8"/>
  <c r="K529" i="8"/>
  <c r="K528" i="8"/>
  <c r="K527" i="8"/>
  <c r="K526" i="8"/>
  <c r="K525" i="8"/>
  <c r="K524" i="8"/>
  <c r="K523" i="8"/>
  <c r="K522" i="8"/>
  <c r="K521" i="8"/>
  <c r="K520" i="8"/>
  <c r="K519" i="8"/>
  <c r="K518" i="8"/>
  <c r="K517" i="8"/>
  <c r="K516" i="8"/>
  <c r="K515" i="8"/>
  <c r="K514" i="8"/>
  <c r="K513" i="8"/>
  <c r="K512" i="8"/>
  <c r="K511" i="8"/>
  <c r="K510" i="8"/>
  <c r="K509" i="8"/>
  <c r="K508" i="8"/>
  <c r="K507" i="8"/>
  <c r="K506" i="8"/>
  <c r="K505" i="8"/>
  <c r="K504" i="8"/>
  <c r="K503" i="8"/>
  <c r="K502" i="8"/>
  <c r="K501" i="8"/>
  <c r="K500" i="8"/>
  <c r="K499" i="8"/>
  <c r="K498" i="8"/>
  <c r="K497" i="8"/>
  <c r="K496" i="8"/>
  <c r="K495" i="8"/>
  <c r="K494" i="8"/>
  <c r="K493" i="8"/>
  <c r="K492" i="8"/>
  <c r="K491" i="8"/>
  <c r="K490" i="8"/>
  <c r="K489" i="8"/>
  <c r="K488" i="8"/>
  <c r="K487" i="8"/>
  <c r="K486" i="8"/>
  <c r="K485" i="8"/>
  <c r="K484" i="8"/>
  <c r="K483" i="8"/>
  <c r="K482" i="8"/>
  <c r="K481" i="8"/>
  <c r="K480" i="8"/>
  <c r="K479" i="8"/>
  <c r="K478" i="8"/>
  <c r="K477" i="8"/>
  <c r="K476" i="8"/>
  <c r="K475" i="8"/>
  <c r="K474" i="8"/>
  <c r="K473" i="8"/>
  <c r="K472" i="8"/>
  <c r="K471" i="8"/>
  <c r="K470" i="8"/>
  <c r="K469" i="8"/>
  <c r="K468" i="8"/>
  <c r="K467" i="8"/>
  <c r="K466" i="8"/>
  <c r="K465" i="8"/>
  <c r="K464" i="8"/>
  <c r="K463" i="8"/>
  <c r="K462" i="8"/>
  <c r="K461" i="8"/>
  <c r="K460" i="8"/>
  <c r="K459" i="8"/>
  <c r="K458" i="8"/>
  <c r="K457" i="8"/>
  <c r="K456" i="8"/>
  <c r="K455" i="8"/>
  <c r="K454" i="8"/>
  <c r="K453" i="8"/>
  <c r="K452" i="8"/>
  <c r="K451" i="8"/>
  <c r="K450" i="8"/>
  <c r="K449" i="8"/>
  <c r="K448" i="8"/>
  <c r="K447" i="8"/>
  <c r="K446" i="8"/>
  <c r="K445" i="8"/>
  <c r="K444" i="8"/>
  <c r="K443" i="8"/>
  <c r="K442" i="8"/>
  <c r="K441" i="8"/>
  <c r="K440" i="8"/>
  <c r="K439" i="8"/>
  <c r="K438" i="8"/>
  <c r="K437" i="8"/>
  <c r="K436" i="8"/>
  <c r="K435" i="8"/>
  <c r="K434" i="8"/>
  <c r="K433" i="8"/>
  <c r="K432" i="8"/>
  <c r="K431" i="8"/>
  <c r="K430" i="8"/>
  <c r="K429" i="8"/>
  <c r="K428" i="8"/>
  <c r="K427" i="8"/>
  <c r="K426" i="8"/>
  <c r="K425" i="8"/>
  <c r="K424" i="8"/>
  <c r="K423" i="8"/>
  <c r="K422" i="8"/>
  <c r="K421" i="8"/>
  <c r="K420" i="8"/>
  <c r="K419" i="8"/>
  <c r="K418" i="8"/>
  <c r="K417" i="8"/>
  <c r="K416" i="8"/>
  <c r="K415" i="8"/>
  <c r="K414" i="8"/>
  <c r="K413" i="8"/>
  <c r="K412" i="8"/>
  <c r="K411" i="8"/>
  <c r="K410" i="8"/>
  <c r="K409" i="8"/>
  <c r="K408" i="8"/>
  <c r="K407" i="8"/>
  <c r="K406" i="8"/>
  <c r="K405" i="8"/>
  <c r="K404" i="8"/>
  <c r="K403" i="8"/>
  <c r="K402" i="8"/>
  <c r="K401" i="8"/>
  <c r="K400" i="8"/>
  <c r="K399" i="8"/>
  <c r="K398" i="8"/>
  <c r="K397" i="8"/>
  <c r="K396" i="8"/>
  <c r="K395" i="8"/>
  <c r="K394" i="8"/>
  <c r="K393" i="8"/>
  <c r="K392" i="8"/>
  <c r="K391" i="8"/>
  <c r="K390" i="8"/>
  <c r="K389" i="8"/>
  <c r="K388" i="8"/>
  <c r="K387" i="8"/>
  <c r="K386" i="8"/>
  <c r="K385" i="8"/>
  <c r="K384" i="8"/>
  <c r="K383" i="8"/>
  <c r="K382" i="8"/>
  <c r="K381" i="8"/>
  <c r="K380" i="8"/>
  <c r="K379" i="8"/>
  <c r="K378" i="8"/>
  <c r="K377" i="8"/>
  <c r="K376" i="8"/>
  <c r="K375" i="8"/>
  <c r="K374" i="8"/>
  <c r="K373" i="8"/>
  <c r="K372" i="8"/>
  <c r="K371" i="8"/>
  <c r="K370" i="8"/>
  <c r="K369" i="8"/>
  <c r="K368" i="8"/>
  <c r="K367" i="8"/>
  <c r="K366" i="8"/>
  <c r="K365" i="8"/>
  <c r="K364" i="8"/>
  <c r="K363" i="8"/>
  <c r="K362" i="8"/>
  <c r="K361" i="8"/>
  <c r="K360" i="8"/>
  <c r="K359" i="8"/>
  <c r="K358" i="8"/>
  <c r="K357" i="8"/>
  <c r="K356" i="8"/>
  <c r="K355" i="8"/>
  <c r="K354" i="8"/>
  <c r="K353" i="8"/>
  <c r="K352" i="8"/>
  <c r="K351" i="8"/>
  <c r="K350" i="8"/>
  <c r="K349" i="8"/>
  <c r="K348" i="8"/>
  <c r="K347" i="8"/>
  <c r="K346" i="8"/>
  <c r="K345" i="8"/>
  <c r="K344" i="8"/>
  <c r="K343" i="8"/>
  <c r="K342" i="8"/>
  <c r="K341" i="8"/>
  <c r="K340" i="8"/>
  <c r="K339" i="8"/>
  <c r="K338" i="8"/>
  <c r="K337" i="8"/>
  <c r="K336" i="8"/>
  <c r="K335" i="8"/>
  <c r="K334" i="8"/>
  <c r="K333" i="8"/>
  <c r="K332" i="8"/>
  <c r="K331" i="8"/>
  <c r="K330" i="8"/>
  <c r="K329" i="8"/>
  <c r="K328" i="8"/>
  <c r="K327" i="8"/>
  <c r="K326" i="8"/>
  <c r="K325" i="8"/>
  <c r="K324" i="8"/>
  <c r="K323" i="8"/>
  <c r="K322" i="8"/>
  <c r="K321" i="8"/>
  <c r="K320" i="8"/>
  <c r="K319" i="8"/>
  <c r="K318" i="8"/>
  <c r="K317" i="8"/>
  <c r="K316" i="8"/>
  <c r="K315" i="8"/>
  <c r="K314" i="8"/>
  <c r="K313" i="8"/>
  <c r="K312" i="8"/>
  <c r="K311" i="8"/>
  <c r="K310" i="8"/>
  <c r="K309" i="8"/>
  <c r="K308" i="8"/>
  <c r="K307" i="8"/>
  <c r="K306" i="8"/>
  <c r="K305" i="8"/>
  <c r="K304" i="8"/>
  <c r="K303" i="8"/>
  <c r="K302" i="8"/>
  <c r="K301" i="8"/>
  <c r="K300" i="8"/>
  <c r="K299" i="8"/>
  <c r="K298" i="8"/>
  <c r="K297" i="8"/>
  <c r="K296" i="8"/>
  <c r="K295" i="8"/>
  <c r="K294" i="8"/>
  <c r="K293" i="8"/>
  <c r="K292" i="8"/>
  <c r="K291" i="8"/>
  <c r="K290" i="8"/>
  <c r="K289" i="8"/>
  <c r="K288" i="8"/>
  <c r="K287" i="8"/>
  <c r="K286" i="8"/>
  <c r="K285" i="8"/>
  <c r="K284" i="8"/>
  <c r="K283" i="8"/>
  <c r="K282" i="8"/>
  <c r="K281" i="8"/>
  <c r="K280" i="8"/>
  <c r="K279" i="8"/>
  <c r="K278" i="8"/>
  <c r="K277" i="8"/>
  <c r="K276" i="8"/>
  <c r="K275" i="8"/>
  <c r="K274" i="8"/>
  <c r="K273" i="8"/>
  <c r="K272" i="8"/>
  <c r="K271" i="8"/>
  <c r="K270" i="8"/>
  <c r="K269" i="8"/>
  <c r="K268" i="8"/>
  <c r="K267" i="8"/>
  <c r="K266" i="8"/>
  <c r="K265" i="8"/>
  <c r="K264" i="8"/>
  <c r="K263" i="8"/>
  <c r="K262" i="8"/>
  <c r="K261" i="8"/>
  <c r="K260" i="8"/>
  <c r="K259" i="8"/>
  <c r="K258" i="8"/>
  <c r="K257" i="8"/>
  <c r="K256" i="8"/>
  <c r="K255" i="8"/>
  <c r="K254" i="8"/>
  <c r="K253" i="8"/>
  <c r="K252" i="8"/>
  <c r="K251" i="8"/>
  <c r="K250" i="8"/>
  <c r="K249" i="8"/>
  <c r="K248" i="8"/>
  <c r="K247" i="8"/>
  <c r="K246" i="8"/>
  <c r="K245" i="8"/>
  <c r="K244" i="8"/>
  <c r="K243" i="8"/>
  <c r="K242" i="8"/>
  <c r="K241" i="8"/>
  <c r="K240" i="8"/>
  <c r="K239" i="8"/>
  <c r="K238" i="8"/>
  <c r="K237" i="8"/>
  <c r="K236" i="8"/>
  <c r="K235" i="8"/>
  <c r="K234" i="8"/>
  <c r="K233" i="8"/>
  <c r="K232" i="8"/>
  <c r="K231" i="8"/>
  <c r="K230" i="8"/>
  <c r="K229" i="8"/>
  <c r="K228" i="8"/>
  <c r="K227" i="8"/>
  <c r="K226" i="8"/>
  <c r="K225" i="8"/>
  <c r="K224" i="8"/>
  <c r="K223" i="8"/>
  <c r="K222" i="8"/>
  <c r="K221" i="8"/>
  <c r="K220" i="8"/>
  <c r="K219" i="8"/>
  <c r="K218" i="8"/>
  <c r="K217" i="8"/>
  <c r="K216" i="8"/>
  <c r="K215" i="8"/>
  <c r="K214" i="8"/>
  <c r="K213" i="8"/>
  <c r="K212" i="8"/>
  <c r="K211" i="8"/>
  <c r="K210" i="8"/>
  <c r="K209" i="8"/>
  <c r="K208" i="8"/>
  <c r="K207" i="8"/>
  <c r="K206" i="8"/>
  <c r="K205" i="8"/>
  <c r="K204" i="8"/>
  <c r="K203" i="8"/>
  <c r="K202" i="8"/>
  <c r="K201" i="8"/>
  <c r="K200" i="8"/>
  <c r="K199" i="8"/>
  <c r="K198" i="8"/>
  <c r="K197" i="8"/>
  <c r="K196" i="8"/>
  <c r="K195" i="8"/>
  <c r="K194" i="8"/>
  <c r="K193" i="8"/>
  <c r="K192" i="8"/>
  <c r="K191" i="8"/>
  <c r="K190" i="8"/>
  <c r="K189" i="8"/>
  <c r="K188" i="8"/>
  <c r="K187" i="8"/>
  <c r="K186" i="8"/>
  <c r="K185" i="8"/>
  <c r="K184" i="8"/>
  <c r="K183" i="8"/>
  <c r="K182" i="8"/>
  <c r="K181" i="8"/>
  <c r="K180" i="8"/>
  <c r="K179" i="8"/>
  <c r="K178" i="8"/>
  <c r="K177" i="8"/>
  <c r="K176" i="8"/>
  <c r="K175" i="8"/>
  <c r="K174" i="8"/>
  <c r="K173" i="8"/>
  <c r="K172" i="8"/>
  <c r="K171" i="8"/>
  <c r="K170" i="8"/>
  <c r="K169" i="8"/>
  <c r="K168" i="8"/>
  <c r="K167" i="8"/>
  <c r="K166" i="8"/>
  <c r="K165" i="8"/>
  <c r="K164" i="8"/>
  <c r="K163" i="8"/>
  <c r="K162" i="8"/>
  <c r="K161" i="8"/>
  <c r="K160" i="8"/>
  <c r="K159" i="8"/>
  <c r="K158" i="8"/>
  <c r="K157" i="8"/>
  <c r="K156" i="8"/>
  <c r="K155" i="8"/>
  <c r="K154" i="8"/>
  <c r="K153" i="8"/>
  <c r="K152" i="8"/>
  <c r="K151" i="8"/>
  <c r="K150" i="8"/>
  <c r="K149" i="8"/>
  <c r="K148" i="8"/>
  <c r="K147" i="8"/>
  <c r="K146" i="8"/>
  <c r="K145" i="8"/>
  <c r="K144" i="8"/>
  <c r="K143" i="8"/>
  <c r="K142" i="8"/>
  <c r="K141" i="8"/>
  <c r="K140" i="8"/>
  <c r="K139" i="8"/>
  <c r="K138" i="8"/>
  <c r="K137" i="8"/>
  <c r="K136" i="8"/>
  <c r="K135" i="8"/>
  <c r="K134" i="8"/>
  <c r="K133" i="8"/>
  <c r="K132" i="8"/>
  <c r="K131" i="8"/>
  <c r="K130" i="8"/>
  <c r="K129" i="8"/>
  <c r="K128" i="8"/>
  <c r="K127" i="8"/>
  <c r="K126" i="8"/>
  <c r="K125" i="8"/>
  <c r="K124" i="8"/>
  <c r="K123" i="8"/>
  <c r="K122" i="8"/>
  <c r="K121" i="8"/>
  <c r="K120" i="8"/>
  <c r="K119" i="8"/>
  <c r="K118" i="8"/>
  <c r="K117" i="8"/>
  <c r="K116" i="8"/>
  <c r="K115" i="8"/>
  <c r="K114" i="8"/>
  <c r="K113" i="8"/>
  <c r="K112" i="8"/>
  <c r="K111" i="8"/>
  <c r="K110" i="8"/>
  <c r="K109" i="8"/>
  <c r="K108" i="8"/>
  <c r="K107" i="8"/>
  <c r="K106" i="8"/>
  <c r="K105" i="8"/>
  <c r="K104" i="8"/>
  <c r="K103" i="8"/>
  <c r="K102" i="8"/>
  <c r="K101" i="8"/>
  <c r="K100" i="8"/>
  <c r="K99" i="8"/>
  <c r="K98" i="8"/>
  <c r="K97" i="8"/>
  <c r="K96" i="8"/>
  <c r="K95" i="8"/>
  <c r="K94" i="8"/>
  <c r="K93" i="8"/>
  <c r="K92" i="8"/>
  <c r="K91" i="8"/>
  <c r="K90" i="8"/>
  <c r="K89" i="8"/>
  <c r="K88" i="8"/>
  <c r="K87" i="8"/>
  <c r="K86" i="8"/>
  <c r="K85" i="8"/>
  <c r="K84" i="8"/>
  <c r="K83" i="8"/>
  <c r="K82" i="8"/>
  <c r="K81" i="8"/>
  <c r="K80" i="8"/>
  <c r="K79" i="8"/>
  <c r="K78" i="8"/>
  <c r="K77" i="8"/>
  <c r="K76" i="8"/>
  <c r="K75" i="8"/>
  <c r="K74" i="8"/>
  <c r="K73" i="8"/>
  <c r="K72" i="8"/>
  <c r="K71" i="8"/>
  <c r="K70" i="8"/>
  <c r="K69" i="8"/>
  <c r="K68" i="8"/>
  <c r="K67" i="8"/>
  <c r="K66" i="8"/>
  <c r="K65" i="8"/>
  <c r="K64" i="8"/>
  <c r="K63" i="8"/>
  <c r="K62" i="8"/>
  <c r="K61" i="8"/>
  <c r="K60" i="8"/>
  <c r="K59" i="8"/>
  <c r="K58" i="8"/>
  <c r="K57" i="8"/>
  <c r="K56" i="8"/>
  <c r="K55" i="8"/>
  <c r="K54" i="8"/>
  <c r="K53" i="8"/>
  <c r="K52" i="8"/>
  <c r="K51" i="8"/>
  <c r="K50" i="8"/>
  <c r="K49" i="8"/>
  <c r="K48" i="8"/>
  <c r="K47" i="8"/>
  <c r="K46" i="8"/>
  <c r="K45" i="8"/>
  <c r="K44" i="8"/>
  <c r="K43" i="8"/>
  <c r="K42" i="8"/>
  <c r="K41" i="8"/>
  <c r="K40" i="8"/>
  <c r="K39" i="8"/>
  <c r="K38" i="8"/>
  <c r="K37" i="8"/>
  <c r="K36" i="8"/>
  <c r="K35" i="8"/>
  <c r="K34" i="8"/>
  <c r="K33" i="8"/>
  <c r="K32" i="8"/>
  <c r="K31" i="8"/>
  <c r="K30" i="8"/>
  <c r="K29" i="8"/>
  <c r="K28" i="8"/>
  <c r="K27" i="8"/>
  <c r="K26" i="8"/>
  <c r="K25" i="8"/>
  <c r="K24" i="8"/>
  <c r="K23" i="8"/>
  <c r="K22" i="8"/>
  <c r="K21" i="8"/>
  <c r="K20" i="8"/>
  <c r="K19" i="8"/>
  <c r="K18" i="8"/>
  <c r="K17" i="8"/>
  <c r="K16" i="8"/>
  <c r="K15" i="8"/>
  <c r="K14" i="8"/>
  <c r="K13" i="8"/>
  <c r="K12" i="8"/>
  <c r="K11" i="8"/>
  <c r="K10" i="8"/>
  <c r="K9" i="8"/>
  <c r="K8" i="8"/>
  <c r="K7" i="8"/>
  <c r="K6" i="8"/>
  <c r="K5" i="8"/>
  <c r="K4" i="8"/>
  <c r="K3" i="8"/>
  <c r="K2" i="8"/>
  <c r="L669" i="8"/>
  <c r="L668" i="8"/>
  <c r="L667" i="8"/>
  <c r="L666" i="8"/>
  <c r="L665" i="8"/>
  <c r="L664" i="8"/>
  <c r="L663" i="8"/>
  <c r="L662" i="8"/>
  <c r="L661" i="8"/>
  <c r="L660" i="8"/>
  <c r="L659" i="8"/>
  <c r="L658" i="8"/>
  <c r="L657" i="8"/>
  <c r="L656" i="8"/>
  <c r="L655" i="8"/>
  <c r="L654" i="8"/>
  <c r="L653" i="8"/>
  <c r="L652" i="8"/>
  <c r="L651" i="8"/>
  <c r="L650" i="8"/>
  <c r="L649" i="8"/>
  <c r="L648" i="8"/>
  <c r="L647" i="8"/>
  <c r="L646" i="8"/>
  <c r="L645" i="8"/>
  <c r="L644" i="8"/>
  <c r="L643" i="8"/>
  <c r="L642" i="8"/>
  <c r="L641" i="8"/>
  <c r="L640" i="8"/>
  <c r="L639" i="8"/>
  <c r="L638" i="8"/>
  <c r="L637" i="8"/>
  <c r="L636" i="8"/>
  <c r="L635" i="8"/>
  <c r="L634" i="8"/>
  <c r="L633" i="8"/>
  <c r="L632" i="8"/>
  <c r="L631" i="8"/>
  <c r="L630" i="8"/>
  <c r="L629" i="8"/>
  <c r="L628" i="8"/>
  <c r="L627" i="8"/>
  <c r="L626" i="8"/>
  <c r="L625" i="8"/>
  <c r="L624" i="8"/>
  <c r="L623" i="8"/>
  <c r="L622" i="8"/>
  <c r="L621" i="8"/>
  <c r="L620" i="8"/>
  <c r="L619" i="8"/>
  <c r="L618" i="8"/>
  <c r="L617" i="8"/>
  <c r="L616" i="8"/>
  <c r="L615" i="8"/>
  <c r="L614" i="8"/>
  <c r="L613" i="8"/>
  <c r="L612" i="8"/>
  <c r="L611" i="8"/>
  <c r="L610" i="8"/>
  <c r="L609" i="8"/>
  <c r="L608" i="8"/>
  <c r="L607" i="8"/>
  <c r="L606" i="8"/>
  <c r="L605" i="8"/>
  <c r="L604" i="8"/>
  <c r="L603" i="8"/>
  <c r="L602" i="8"/>
  <c r="L601" i="8"/>
  <c r="L600" i="8"/>
  <c r="L599" i="8"/>
  <c r="L598" i="8"/>
  <c r="L597" i="8"/>
  <c r="L596" i="8"/>
  <c r="L595" i="8"/>
  <c r="L594" i="8"/>
  <c r="L593" i="8"/>
  <c r="L592" i="8"/>
  <c r="L591" i="8"/>
  <c r="L590" i="8"/>
  <c r="L589" i="8"/>
  <c r="L588" i="8"/>
  <c r="L587" i="8"/>
  <c r="L586" i="8"/>
  <c r="L585" i="8"/>
  <c r="L584" i="8"/>
  <c r="L583" i="8"/>
  <c r="L582" i="8"/>
  <c r="L581" i="8"/>
  <c r="L580" i="8"/>
  <c r="L579" i="8"/>
  <c r="L578" i="8"/>
  <c r="L577" i="8"/>
  <c r="L576" i="8"/>
  <c r="L575" i="8"/>
  <c r="L574" i="8"/>
  <c r="L573" i="8"/>
  <c r="L572" i="8"/>
  <c r="L571" i="8"/>
  <c r="L570" i="8"/>
  <c r="L569" i="8"/>
  <c r="L568" i="8"/>
  <c r="L567" i="8"/>
  <c r="L566" i="8"/>
  <c r="L565" i="8"/>
  <c r="L564" i="8"/>
  <c r="L563" i="8"/>
  <c r="L562" i="8"/>
  <c r="L561" i="8"/>
  <c r="L560" i="8"/>
  <c r="L559" i="8"/>
  <c r="L558" i="8"/>
  <c r="L557" i="8"/>
  <c r="L556" i="8"/>
  <c r="L555" i="8"/>
  <c r="L554" i="8"/>
  <c r="L553" i="8"/>
  <c r="L552" i="8"/>
  <c r="L551" i="8"/>
  <c r="L550" i="8"/>
  <c r="L549" i="8"/>
  <c r="L548" i="8"/>
  <c r="L547" i="8"/>
  <c r="L546" i="8"/>
  <c r="L545" i="8"/>
  <c r="L544" i="8"/>
  <c r="L543" i="8"/>
  <c r="L542" i="8"/>
  <c r="L541" i="8"/>
  <c r="L540" i="8"/>
  <c r="L539" i="8"/>
  <c r="L538" i="8"/>
  <c r="L537" i="8"/>
  <c r="L536" i="8"/>
  <c r="L535" i="8"/>
  <c r="L534" i="8"/>
  <c r="L533" i="8"/>
  <c r="L532" i="8"/>
  <c r="L531" i="8"/>
  <c r="L530" i="8"/>
  <c r="L529" i="8"/>
  <c r="L528" i="8"/>
  <c r="L527" i="8"/>
  <c r="L526" i="8"/>
  <c r="L525" i="8"/>
  <c r="L524" i="8"/>
  <c r="L523" i="8"/>
  <c r="L522" i="8"/>
  <c r="L521" i="8"/>
  <c r="L520" i="8"/>
  <c r="L519" i="8"/>
  <c r="L518" i="8"/>
  <c r="L517" i="8"/>
  <c r="L516" i="8"/>
  <c r="L515" i="8"/>
  <c r="L514" i="8"/>
  <c r="L513" i="8"/>
  <c r="L512" i="8"/>
  <c r="L511" i="8"/>
  <c r="L510" i="8"/>
  <c r="L509" i="8"/>
  <c r="L508" i="8"/>
  <c r="L507" i="8"/>
  <c r="L506" i="8"/>
  <c r="L505" i="8"/>
  <c r="L504" i="8"/>
  <c r="L503" i="8"/>
  <c r="L502" i="8"/>
  <c r="L501" i="8"/>
  <c r="L500" i="8"/>
  <c r="L499" i="8"/>
  <c r="L498" i="8"/>
  <c r="L497" i="8"/>
  <c r="L496" i="8"/>
  <c r="L495" i="8"/>
  <c r="L494" i="8"/>
  <c r="L493" i="8"/>
  <c r="L492" i="8"/>
  <c r="L491" i="8"/>
  <c r="L490" i="8"/>
  <c r="L489" i="8"/>
  <c r="L488" i="8"/>
  <c r="L487" i="8"/>
  <c r="L486" i="8"/>
  <c r="L485" i="8"/>
  <c r="L484" i="8"/>
  <c r="L483" i="8"/>
  <c r="L482" i="8"/>
  <c r="L481" i="8"/>
  <c r="L480" i="8"/>
  <c r="L479" i="8"/>
  <c r="L478" i="8"/>
  <c r="L477" i="8"/>
  <c r="L476" i="8"/>
  <c r="L475" i="8"/>
  <c r="L474" i="8"/>
  <c r="L473" i="8"/>
  <c r="L472" i="8"/>
  <c r="L471" i="8"/>
  <c r="L470" i="8"/>
  <c r="L469" i="8"/>
  <c r="L468" i="8"/>
  <c r="L467" i="8"/>
  <c r="L466" i="8"/>
  <c r="L465" i="8"/>
  <c r="L464" i="8"/>
  <c r="L463" i="8"/>
  <c r="L462" i="8"/>
  <c r="L461" i="8"/>
  <c r="L460" i="8"/>
  <c r="L459" i="8"/>
  <c r="L458" i="8"/>
  <c r="L457" i="8"/>
  <c r="L456" i="8"/>
  <c r="L455" i="8"/>
  <c r="L454" i="8"/>
  <c r="L453" i="8"/>
  <c r="L452" i="8"/>
  <c r="L451" i="8"/>
  <c r="L450" i="8"/>
  <c r="L449" i="8"/>
  <c r="L448" i="8"/>
  <c r="L447" i="8"/>
  <c r="L446" i="8"/>
  <c r="L445" i="8"/>
  <c r="L444" i="8"/>
  <c r="L443" i="8"/>
  <c r="L442" i="8"/>
  <c r="L441" i="8"/>
  <c r="L440" i="8"/>
  <c r="L439" i="8"/>
  <c r="L438" i="8"/>
  <c r="L437" i="8"/>
  <c r="L436" i="8"/>
  <c r="L435" i="8"/>
  <c r="L434" i="8"/>
  <c r="L433" i="8"/>
  <c r="L432" i="8"/>
  <c r="L431" i="8"/>
  <c r="L430" i="8"/>
  <c r="L429" i="8"/>
  <c r="L428" i="8"/>
  <c r="L427" i="8"/>
  <c r="L426" i="8"/>
  <c r="L425" i="8"/>
  <c r="L424" i="8"/>
  <c r="L423" i="8"/>
  <c r="L422" i="8"/>
  <c r="L421" i="8"/>
  <c r="L420" i="8"/>
  <c r="L419" i="8"/>
  <c r="L418" i="8"/>
  <c r="L417" i="8"/>
  <c r="L416" i="8"/>
  <c r="L415" i="8"/>
  <c r="L414" i="8"/>
  <c r="L413" i="8"/>
  <c r="L412" i="8"/>
  <c r="L411" i="8"/>
  <c r="L410" i="8"/>
  <c r="L409" i="8"/>
  <c r="L408" i="8"/>
  <c r="L407" i="8"/>
  <c r="L406" i="8"/>
  <c r="L405" i="8"/>
  <c r="L404" i="8"/>
  <c r="L403" i="8"/>
  <c r="L402" i="8"/>
  <c r="L401" i="8"/>
  <c r="L400" i="8"/>
  <c r="L399" i="8"/>
  <c r="L398" i="8"/>
  <c r="L397" i="8"/>
  <c r="L396" i="8"/>
  <c r="L395" i="8"/>
  <c r="L394" i="8"/>
  <c r="L393" i="8"/>
  <c r="L392" i="8"/>
  <c r="L391" i="8"/>
  <c r="L390" i="8"/>
  <c r="L389" i="8"/>
  <c r="L388" i="8"/>
  <c r="L387" i="8"/>
  <c r="L386" i="8"/>
  <c r="L385" i="8"/>
  <c r="L384" i="8"/>
  <c r="L383" i="8"/>
  <c r="L382" i="8"/>
  <c r="L381" i="8"/>
  <c r="L380" i="8"/>
  <c r="L379" i="8"/>
  <c r="L378" i="8"/>
  <c r="L377" i="8"/>
  <c r="L376" i="8"/>
  <c r="L375" i="8"/>
  <c r="L374" i="8"/>
  <c r="L373" i="8"/>
  <c r="L372" i="8"/>
  <c r="L371" i="8"/>
  <c r="L370" i="8"/>
  <c r="L369" i="8"/>
  <c r="L368" i="8"/>
  <c r="L367" i="8"/>
  <c r="L366" i="8"/>
  <c r="L365" i="8"/>
  <c r="L364" i="8"/>
  <c r="L363" i="8"/>
  <c r="L362" i="8"/>
  <c r="L361" i="8"/>
  <c r="L360" i="8"/>
  <c r="L359" i="8"/>
  <c r="L358" i="8"/>
  <c r="L357" i="8"/>
  <c r="L356" i="8"/>
  <c r="L355" i="8"/>
  <c r="L354" i="8"/>
  <c r="L353" i="8"/>
  <c r="L352" i="8"/>
  <c r="L351" i="8"/>
  <c r="L350" i="8"/>
  <c r="L349" i="8"/>
  <c r="L348" i="8"/>
  <c r="L347" i="8"/>
  <c r="L346" i="8"/>
  <c r="L345" i="8"/>
  <c r="L344" i="8"/>
  <c r="L343" i="8"/>
  <c r="L342" i="8"/>
  <c r="L341" i="8"/>
  <c r="L340" i="8"/>
  <c r="L339" i="8"/>
  <c r="L338" i="8"/>
  <c r="L337" i="8"/>
  <c r="L336" i="8"/>
  <c r="L335" i="8"/>
  <c r="L334" i="8"/>
  <c r="L333" i="8"/>
  <c r="L332" i="8"/>
  <c r="L331" i="8"/>
  <c r="L330" i="8"/>
  <c r="L329" i="8"/>
  <c r="L328" i="8"/>
  <c r="L327" i="8"/>
  <c r="L326" i="8"/>
  <c r="L325" i="8"/>
  <c r="L324" i="8"/>
  <c r="L323" i="8"/>
  <c r="L322" i="8"/>
  <c r="L321" i="8"/>
  <c r="L320" i="8"/>
  <c r="L319" i="8"/>
  <c r="L318" i="8"/>
  <c r="L317" i="8"/>
  <c r="L316" i="8"/>
  <c r="L315" i="8"/>
  <c r="L314" i="8"/>
  <c r="L313" i="8"/>
  <c r="L312" i="8"/>
  <c r="L311" i="8"/>
  <c r="L310" i="8"/>
  <c r="L309" i="8"/>
  <c r="L308" i="8"/>
  <c r="L307" i="8"/>
  <c r="L306" i="8"/>
  <c r="L305" i="8"/>
  <c r="L304" i="8"/>
  <c r="L303" i="8"/>
  <c r="L302" i="8"/>
  <c r="L301" i="8"/>
  <c r="L300" i="8"/>
  <c r="L299" i="8"/>
  <c r="L298" i="8"/>
  <c r="L297" i="8"/>
  <c r="L296" i="8"/>
  <c r="L295" i="8"/>
  <c r="L294" i="8"/>
  <c r="L293" i="8"/>
  <c r="L292" i="8"/>
  <c r="L291" i="8"/>
  <c r="L290" i="8"/>
  <c r="L289" i="8"/>
  <c r="L288" i="8"/>
  <c r="L287" i="8"/>
  <c r="L286" i="8"/>
  <c r="L285" i="8"/>
  <c r="L284" i="8"/>
  <c r="L283" i="8"/>
  <c r="L282" i="8"/>
  <c r="L281" i="8"/>
  <c r="L280" i="8"/>
  <c r="L279" i="8"/>
  <c r="L278" i="8"/>
  <c r="L277" i="8"/>
  <c r="L276" i="8"/>
  <c r="L275" i="8"/>
  <c r="L274" i="8"/>
  <c r="L273" i="8"/>
  <c r="L272" i="8"/>
  <c r="L271" i="8"/>
  <c r="L270" i="8"/>
  <c r="L269" i="8"/>
  <c r="L268" i="8"/>
  <c r="L267" i="8"/>
  <c r="L266" i="8"/>
  <c r="L265" i="8"/>
  <c r="L264" i="8"/>
  <c r="L263" i="8"/>
  <c r="L262" i="8"/>
  <c r="L261" i="8"/>
  <c r="L260" i="8"/>
  <c r="L259" i="8"/>
  <c r="L258" i="8"/>
  <c r="L257" i="8"/>
  <c r="L256" i="8"/>
  <c r="L255" i="8"/>
  <c r="L254" i="8"/>
  <c r="L253" i="8"/>
  <c r="L252" i="8"/>
  <c r="L251" i="8"/>
  <c r="L250" i="8"/>
  <c r="L249" i="8"/>
  <c r="L248" i="8"/>
  <c r="L247" i="8"/>
  <c r="L246" i="8"/>
  <c r="L245" i="8"/>
  <c r="L244" i="8"/>
  <c r="L243" i="8"/>
  <c r="L242" i="8"/>
  <c r="L241" i="8"/>
  <c r="L240" i="8"/>
  <c r="L239" i="8"/>
  <c r="L238" i="8"/>
  <c r="L237" i="8"/>
  <c r="L236" i="8"/>
  <c r="L235" i="8"/>
  <c r="L234" i="8"/>
  <c r="L233" i="8"/>
  <c r="L232" i="8"/>
  <c r="L231" i="8"/>
  <c r="L230" i="8"/>
  <c r="L229" i="8"/>
  <c r="L228" i="8"/>
  <c r="L227" i="8"/>
  <c r="L226" i="8"/>
  <c r="L225" i="8"/>
  <c r="L224" i="8"/>
  <c r="L223" i="8"/>
  <c r="L222" i="8"/>
  <c r="L221" i="8"/>
  <c r="L220" i="8"/>
  <c r="L219" i="8"/>
  <c r="L218" i="8"/>
  <c r="L217" i="8"/>
  <c r="L216" i="8"/>
  <c r="L215" i="8"/>
  <c r="L214" i="8"/>
  <c r="L213" i="8"/>
  <c r="L212" i="8"/>
  <c r="L211" i="8"/>
  <c r="L210" i="8"/>
  <c r="L209" i="8"/>
  <c r="L208" i="8"/>
  <c r="L207" i="8"/>
  <c r="L206" i="8"/>
  <c r="L205" i="8"/>
  <c r="L204" i="8"/>
  <c r="L203" i="8"/>
  <c r="L202" i="8"/>
  <c r="L201" i="8"/>
  <c r="L200" i="8"/>
  <c r="L199" i="8"/>
  <c r="L198" i="8"/>
  <c r="L197" i="8"/>
  <c r="L196" i="8"/>
  <c r="L195" i="8"/>
  <c r="L194" i="8"/>
  <c r="L193" i="8"/>
  <c r="L192" i="8"/>
  <c r="L191" i="8"/>
  <c r="L190" i="8"/>
  <c r="L189" i="8"/>
  <c r="L188" i="8"/>
  <c r="L187" i="8"/>
  <c r="L186" i="8"/>
  <c r="L185" i="8"/>
  <c r="L184" i="8"/>
  <c r="L183" i="8"/>
  <c r="L182" i="8"/>
  <c r="L181" i="8"/>
  <c r="L180" i="8"/>
  <c r="L179" i="8"/>
  <c r="L178" i="8"/>
  <c r="L177" i="8"/>
  <c r="L176" i="8"/>
  <c r="L175" i="8"/>
  <c r="L174" i="8"/>
  <c r="L173" i="8"/>
  <c r="L172" i="8"/>
  <c r="L171" i="8"/>
  <c r="L170" i="8"/>
  <c r="L169" i="8"/>
  <c r="L168" i="8"/>
  <c r="L167" i="8"/>
  <c r="L166" i="8"/>
  <c r="L165" i="8"/>
  <c r="L164" i="8"/>
  <c r="L163" i="8"/>
  <c r="L162" i="8"/>
  <c r="L161" i="8"/>
  <c r="L160" i="8"/>
  <c r="L159" i="8"/>
  <c r="L158" i="8"/>
  <c r="L157" i="8"/>
  <c r="L156" i="8"/>
  <c r="L155" i="8"/>
  <c r="L154" i="8"/>
  <c r="L153" i="8"/>
  <c r="L152" i="8"/>
  <c r="L151" i="8"/>
  <c r="L150" i="8"/>
  <c r="L149" i="8"/>
  <c r="L148" i="8"/>
  <c r="L147" i="8"/>
  <c r="L146" i="8"/>
  <c r="L145" i="8"/>
  <c r="L144" i="8"/>
  <c r="L143" i="8"/>
  <c r="L142" i="8"/>
  <c r="L141" i="8"/>
  <c r="L140" i="8"/>
  <c r="L139" i="8"/>
  <c r="L138" i="8"/>
  <c r="L137" i="8"/>
  <c r="L136" i="8"/>
  <c r="L135" i="8"/>
  <c r="L134" i="8"/>
  <c r="L133" i="8"/>
  <c r="L132" i="8"/>
  <c r="L131" i="8"/>
  <c r="L130" i="8"/>
  <c r="L129" i="8"/>
  <c r="L128" i="8"/>
  <c r="L127" i="8"/>
  <c r="L126" i="8"/>
  <c r="L125" i="8"/>
  <c r="L124" i="8"/>
  <c r="L123" i="8"/>
  <c r="L122" i="8"/>
  <c r="L121" i="8"/>
  <c r="L120" i="8"/>
  <c r="L119" i="8"/>
  <c r="L118" i="8"/>
  <c r="L117" i="8"/>
  <c r="L116" i="8"/>
  <c r="L115" i="8"/>
  <c r="L114" i="8"/>
  <c r="L113" i="8"/>
  <c r="L112" i="8"/>
  <c r="L111" i="8"/>
  <c r="L110" i="8"/>
  <c r="L109" i="8"/>
  <c r="L108" i="8"/>
  <c r="L107" i="8"/>
  <c r="L106" i="8"/>
  <c r="L105" i="8"/>
  <c r="L104" i="8"/>
  <c r="L103" i="8"/>
  <c r="L102" i="8"/>
  <c r="L101" i="8"/>
  <c r="L100" i="8"/>
  <c r="L99" i="8"/>
  <c r="L98" i="8"/>
  <c r="L97" i="8"/>
  <c r="L96" i="8"/>
  <c r="L95" i="8"/>
  <c r="L94" i="8"/>
  <c r="L93" i="8"/>
  <c r="L92" i="8"/>
  <c r="L91" i="8"/>
  <c r="L90" i="8"/>
  <c r="L89" i="8"/>
  <c r="L88" i="8"/>
  <c r="L87" i="8"/>
  <c r="L86" i="8"/>
  <c r="L85" i="8"/>
  <c r="L84" i="8"/>
  <c r="L83" i="8"/>
  <c r="L82" i="8"/>
  <c r="L81" i="8"/>
  <c r="L80" i="8"/>
  <c r="L79" i="8"/>
  <c r="L78" i="8"/>
  <c r="L77" i="8"/>
  <c r="L76" i="8"/>
  <c r="L75" i="8"/>
  <c r="L74" i="8"/>
  <c r="L73" i="8"/>
  <c r="L72" i="8"/>
  <c r="L71" i="8"/>
  <c r="L70" i="8"/>
  <c r="L69" i="8"/>
  <c r="L68" i="8"/>
  <c r="L67" i="8"/>
  <c r="L66" i="8"/>
  <c r="L65" i="8"/>
  <c r="L64" i="8"/>
  <c r="L63" i="8"/>
  <c r="L62" i="8"/>
  <c r="L61" i="8"/>
  <c r="L60" i="8"/>
  <c r="L59" i="8"/>
  <c r="L58" i="8"/>
  <c r="L57" i="8"/>
  <c r="L56" i="8"/>
  <c r="L55" i="8"/>
  <c r="L54" i="8"/>
  <c r="L53" i="8"/>
  <c r="L52" i="8"/>
  <c r="L51" i="8"/>
  <c r="L50" i="8"/>
  <c r="L49" i="8"/>
  <c r="L48" i="8"/>
  <c r="L47" i="8"/>
  <c r="L46" i="8"/>
  <c r="L45" i="8"/>
  <c r="L44" i="8"/>
  <c r="L43" i="8"/>
  <c r="L42" i="8"/>
  <c r="L41" i="8"/>
  <c r="L40" i="8"/>
  <c r="L39" i="8"/>
  <c r="L38" i="8"/>
  <c r="L37" i="8"/>
  <c r="L36" i="8"/>
  <c r="L35" i="8"/>
  <c r="L34" i="8"/>
  <c r="L33" i="8"/>
  <c r="L32" i="8"/>
  <c r="L31" i="8"/>
  <c r="L30" i="8"/>
  <c r="L29" i="8"/>
  <c r="L28" i="8"/>
  <c r="L27" i="8"/>
  <c r="L26" i="8"/>
  <c r="L25" i="8"/>
  <c r="L24" i="8"/>
  <c r="L23" i="8"/>
  <c r="L22" i="8"/>
  <c r="L21" i="8"/>
  <c r="L20" i="8"/>
  <c r="L19" i="8"/>
  <c r="L18" i="8"/>
  <c r="L17" i="8"/>
  <c r="L16" i="8"/>
  <c r="L15" i="8"/>
  <c r="L14" i="8"/>
  <c r="L13" i="8"/>
  <c r="L12" i="8"/>
  <c r="L11" i="8"/>
  <c r="L10" i="8"/>
  <c r="L9" i="8"/>
  <c r="L8" i="8"/>
  <c r="L7" i="8"/>
  <c r="L6" i="8"/>
  <c r="L5" i="8"/>
  <c r="L4" i="8"/>
  <c r="L3" i="8"/>
  <c r="L2" i="8"/>
  <c r="P669" i="8"/>
  <c r="P668" i="8"/>
  <c r="P667" i="8"/>
  <c r="P666" i="8"/>
  <c r="P665" i="8"/>
  <c r="P664" i="8"/>
  <c r="P663" i="8"/>
  <c r="P662" i="8"/>
  <c r="P661" i="8"/>
  <c r="P660" i="8"/>
  <c r="P659" i="8"/>
  <c r="P658" i="8"/>
  <c r="P657" i="8"/>
  <c r="P656" i="8"/>
  <c r="P655" i="8"/>
  <c r="P654" i="8"/>
  <c r="P653" i="8"/>
  <c r="P652" i="8"/>
  <c r="P651" i="8"/>
  <c r="P650" i="8"/>
  <c r="P649" i="8"/>
  <c r="P648" i="8"/>
  <c r="P647" i="8"/>
  <c r="P646" i="8"/>
  <c r="P645" i="8"/>
  <c r="P644" i="8"/>
  <c r="P643" i="8"/>
  <c r="P642" i="8"/>
  <c r="P641" i="8"/>
  <c r="P640" i="8"/>
  <c r="P639" i="8"/>
  <c r="P638" i="8"/>
  <c r="P637" i="8"/>
  <c r="P636" i="8"/>
  <c r="P635" i="8"/>
  <c r="P634" i="8"/>
  <c r="P633" i="8"/>
  <c r="P632" i="8"/>
  <c r="P631" i="8"/>
  <c r="P630" i="8"/>
  <c r="P629" i="8"/>
  <c r="P628" i="8"/>
  <c r="P627" i="8"/>
  <c r="P626" i="8"/>
  <c r="P625" i="8"/>
  <c r="P624" i="8"/>
  <c r="P623" i="8"/>
  <c r="P622" i="8"/>
  <c r="P621" i="8"/>
  <c r="P620" i="8"/>
  <c r="P619" i="8"/>
  <c r="P618" i="8"/>
  <c r="P617" i="8"/>
  <c r="P616" i="8"/>
  <c r="P615" i="8"/>
  <c r="P614" i="8"/>
  <c r="P613" i="8"/>
  <c r="P612" i="8"/>
  <c r="P611" i="8"/>
  <c r="P610" i="8"/>
  <c r="P609" i="8"/>
  <c r="P608" i="8"/>
  <c r="P607" i="8"/>
  <c r="P606" i="8"/>
  <c r="P605" i="8"/>
  <c r="P604" i="8"/>
  <c r="P603" i="8"/>
  <c r="P602" i="8"/>
  <c r="P601" i="8"/>
  <c r="P600" i="8"/>
  <c r="P599" i="8"/>
  <c r="P598" i="8"/>
  <c r="P597" i="8"/>
  <c r="P596" i="8"/>
  <c r="P595" i="8"/>
  <c r="P594" i="8"/>
  <c r="P593" i="8"/>
  <c r="P592" i="8"/>
  <c r="P591" i="8"/>
  <c r="P590" i="8"/>
  <c r="P589" i="8"/>
  <c r="P588" i="8"/>
  <c r="P587" i="8"/>
  <c r="P586" i="8"/>
  <c r="P585" i="8"/>
  <c r="P584" i="8"/>
  <c r="P583" i="8"/>
  <c r="P582" i="8"/>
  <c r="P581" i="8"/>
  <c r="P580" i="8"/>
  <c r="P579" i="8"/>
  <c r="P578" i="8"/>
  <c r="P577" i="8"/>
  <c r="P576" i="8"/>
  <c r="P575" i="8"/>
  <c r="P574" i="8"/>
  <c r="P573" i="8"/>
  <c r="P572" i="8"/>
  <c r="P571" i="8"/>
  <c r="P570" i="8"/>
  <c r="P569" i="8"/>
  <c r="P568" i="8"/>
  <c r="P567" i="8"/>
  <c r="P566" i="8"/>
  <c r="P565" i="8"/>
  <c r="P564" i="8"/>
  <c r="P563" i="8"/>
  <c r="P562" i="8"/>
  <c r="P561" i="8"/>
  <c r="P560" i="8"/>
  <c r="P559" i="8"/>
  <c r="P558" i="8"/>
  <c r="P557" i="8"/>
  <c r="P556" i="8"/>
  <c r="P555" i="8"/>
  <c r="P554" i="8"/>
  <c r="P553" i="8"/>
  <c r="P552" i="8"/>
  <c r="P551" i="8"/>
  <c r="P550" i="8"/>
  <c r="P549" i="8"/>
  <c r="P548" i="8"/>
  <c r="P547" i="8"/>
  <c r="P546" i="8"/>
  <c r="P545" i="8"/>
  <c r="P544" i="8"/>
  <c r="P543" i="8"/>
  <c r="P542" i="8"/>
  <c r="P541" i="8"/>
  <c r="P540" i="8"/>
  <c r="P539" i="8"/>
  <c r="P538" i="8"/>
  <c r="P537" i="8"/>
  <c r="P536" i="8"/>
  <c r="P535" i="8"/>
  <c r="P534" i="8"/>
  <c r="P533" i="8"/>
  <c r="P532" i="8"/>
  <c r="P531" i="8"/>
  <c r="P530" i="8"/>
  <c r="P529" i="8"/>
  <c r="P528" i="8"/>
  <c r="P527" i="8"/>
  <c r="P526" i="8"/>
  <c r="P525" i="8"/>
  <c r="P524" i="8"/>
  <c r="P523" i="8"/>
  <c r="P522" i="8"/>
  <c r="P521" i="8"/>
  <c r="P520" i="8"/>
  <c r="P519" i="8"/>
  <c r="P518" i="8"/>
  <c r="P517" i="8"/>
  <c r="P516" i="8"/>
  <c r="P515" i="8"/>
  <c r="P514" i="8"/>
  <c r="P513" i="8"/>
  <c r="P512" i="8"/>
  <c r="P511" i="8"/>
  <c r="P510" i="8"/>
  <c r="P509" i="8"/>
  <c r="P508" i="8"/>
  <c r="P507" i="8"/>
  <c r="P506" i="8"/>
  <c r="P505" i="8"/>
  <c r="P504" i="8"/>
  <c r="P503" i="8"/>
  <c r="P502" i="8"/>
  <c r="P501" i="8"/>
  <c r="P500" i="8"/>
  <c r="P499" i="8"/>
  <c r="P498" i="8"/>
  <c r="P497" i="8"/>
  <c r="P496" i="8"/>
  <c r="P495" i="8"/>
  <c r="P494" i="8"/>
  <c r="P493" i="8"/>
  <c r="P492" i="8"/>
  <c r="P491" i="8"/>
  <c r="P490" i="8"/>
  <c r="P489" i="8"/>
  <c r="P488" i="8"/>
  <c r="P487" i="8"/>
  <c r="P486" i="8"/>
  <c r="P485" i="8"/>
  <c r="P484" i="8"/>
  <c r="P483" i="8"/>
  <c r="P482" i="8"/>
  <c r="P481" i="8"/>
  <c r="P480" i="8"/>
  <c r="P479" i="8"/>
  <c r="P478" i="8"/>
  <c r="P477" i="8"/>
  <c r="P476" i="8"/>
  <c r="P475" i="8"/>
  <c r="P474" i="8"/>
  <c r="P473" i="8"/>
  <c r="P472" i="8"/>
  <c r="P471" i="8"/>
  <c r="P470" i="8"/>
  <c r="P469" i="8"/>
  <c r="P468" i="8"/>
  <c r="P467" i="8"/>
  <c r="P466" i="8"/>
  <c r="P465" i="8"/>
  <c r="P464" i="8"/>
  <c r="P463" i="8"/>
  <c r="P462" i="8"/>
  <c r="P461" i="8"/>
  <c r="P460" i="8"/>
  <c r="P459" i="8"/>
  <c r="P458" i="8"/>
  <c r="P457" i="8"/>
  <c r="P456" i="8"/>
  <c r="P455" i="8"/>
  <c r="P454" i="8"/>
  <c r="P453" i="8"/>
  <c r="P452" i="8"/>
  <c r="P451" i="8"/>
  <c r="P450" i="8"/>
  <c r="P449" i="8"/>
  <c r="P448" i="8"/>
  <c r="P447" i="8"/>
  <c r="P446" i="8"/>
  <c r="P445" i="8"/>
  <c r="P444" i="8"/>
  <c r="P443" i="8"/>
  <c r="P442" i="8"/>
  <c r="P441" i="8"/>
  <c r="P440" i="8"/>
  <c r="P439" i="8"/>
  <c r="P438" i="8"/>
  <c r="P437" i="8"/>
  <c r="P436" i="8"/>
  <c r="P435" i="8"/>
  <c r="P434" i="8"/>
  <c r="P433" i="8"/>
  <c r="P432" i="8"/>
  <c r="P431" i="8"/>
  <c r="P430" i="8"/>
  <c r="P429" i="8"/>
  <c r="P428" i="8"/>
  <c r="P427" i="8"/>
  <c r="P426" i="8"/>
  <c r="P425" i="8"/>
  <c r="P424" i="8"/>
  <c r="P423" i="8"/>
  <c r="P422" i="8"/>
  <c r="P421" i="8"/>
  <c r="P420" i="8"/>
  <c r="P419" i="8"/>
  <c r="P418" i="8"/>
  <c r="P417" i="8"/>
  <c r="P416" i="8"/>
  <c r="P415" i="8"/>
  <c r="P414" i="8"/>
  <c r="P413" i="8"/>
  <c r="P412" i="8"/>
  <c r="P411" i="8"/>
  <c r="P410" i="8"/>
  <c r="P409" i="8"/>
  <c r="P408" i="8"/>
  <c r="P407" i="8"/>
  <c r="P406" i="8"/>
  <c r="P405" i="8"/>
  <c r="P404" i="8"/>
  <c r="P403" i="8"/>
  <c r="P402" i="8"/>
  <c r="P401" i="8"/>
  <c r="P400" i="8"/>
  <c r="P399" i="8"/>
  <c r="P398" i="8"/>
  <c r="P397" i="8"/>
  <c r="P396" i="8"/>
  <c r="P395" i="8"/>
  <c r="P394" i="8"/>
  <c r="P393" i="8"/>
  <c r="P392" i="8"/>
  <c r="P391" i="8"/>
  <c r="P390" i="8"/>
  <c r="P389" i="8"/>
  <c r="P388" i="8"/>
  <c r="P387" i="8"/>
  <c r="P386" i="8"/>
  <c r="P385" i="8"/>
  <c r="P384" i="8"/>
  <c r="P383" i="8"/>
  <c r="P382" i="8"/>
  <c r="P381" i="8"/>
  <c r="P380" i="8"/>
  <c r="P379" i="8"/>
  <c r="P378" i="8"/>
  <c r="P377" i="8"/>
  <c r="P376" i="8"/>
  <c r="P375" i="8"/>
  <c r="P374" i="8"/>
  <c r="P373" i="8"/>
  <c r="P372" i="8"/>
  <c r="P371" i="8"/>
  <c r="P370" i="8"/>
  <c r="P369" i="8"/>
  <c r="P368" i="8"/>
  <c r="P367" i="8"/>
  <c r="P366" i="8"/>
  <c r="P365" i="8"/>
  <c r="P364" i="8"/>
  <c r="P363" i="8"/>
  <c r="P362" i="8"/>
  <c r="P361" i="8"/>
  <c r="P360" i="8"/>
  <c r="P359" i="8"/>
  <c r="P358" i="8"/>
  <c r="P357" i="8"/>
  <c r="P356" i="8"/>
  <c r="P355" i="8"/>
  <c r="P354" i="8"/>
  <c r="P353" i="8"/>
  <c r="P352" i="8"/>
  <c r="P351" i="8"/>
  <c r="P350" i="8"/>
  <c r="P349" i="8"/>
  <c r="P348" i="8"/>
  <c r="P347" i="8"/>
  <c r="P346" i="8"/>
  <c r="P345" i="8"/>
  <c r="P344" i="8"/>
  <c r="P343" i="8"/>
  <c r="P342" i="8"/>
  <c r="P341" i="8"/>
  <c r="P340" i="8"/>
  <c r="P339" i="8"/>
  <c r="P338" i="8"/>
  <c r="P337" i="8"/>
  <c r="P336" i="8"/>
  <c r="P335" i="8"/>
  <c r="P334" i="8"/>
  <c r="P333" i="8"/>
  <c r="P332" i="8"/>
  <c r="P331" i="8"/>
  <c r="P330" i="8"/>
  <c r="P329" i="8"/>
  <c r="P328" i="8"/>
  <c r="P327" i="8"/>
  <c r="P326" i="8"/>
  <c r="P325" i="8"/>
  <c r="P324" i="8"/>
  <c r="P323" i="8"/>
  <c r="P322" i="8"/>
  <c r="P321" i="8"/>
  <c r="P320" i="8"/>
  <c r="P319" i="8"/>
  <c r="P318" i="8"/>
  <c r="P317" i="8"/>
  <c r="P316" i="8"/>
  <c r="P315" i="8"/>
  <c r="P314" i="8"/>
  <c r="P313" i="8"/>
  <c r="P312" i="8"/>
  <c r="P311" i="8"/>
  <c r="P310" i="8"/>
  <c r="P309" i="8"/>
  <c r="P308" i="8"/>
  <c r="P307" i="8"/>
  <c r="P306" i="8"/>
  <c r="P305" i="8"/>
  <c r="P304" i="8"/>
  <c r="P303" i="8"/>
  <c r="P302" i="8"/>
  <c r="P301" i="8"/>
  <c r="P300" i="8"/>
  <c r="P299" i="8"/>
  <c r="P298" i="8"/>
  <c r="P297" i="8"/>
  <c r="P296" i="8"/>
  <c r="P295" i="8"/>
  <c r="P294" i="8"/>
  <c r="P293" i="8"/>
  <c r="P292" i="8"/>
  <c r="P291" i="8"/>
  <c r="P290" i="8"/>
  <c r="P289" i="8"/>
  <c r="P288" i="8"/>
  <c r="P287" i="8"/>
  <c r="P286" i="8"/>
  <c r="P285" i="8"/>
  <c r="P284" i="8"/>
  <c r="P283" i="8"/>
  <c r="P282" i="8"/>
  <c r="P281" i="8"/>
  <c r="P280" i="8"/>
  <c r="P279" i="8"/>
  <c r="P278" i="8"/>
  <c r="P277" i="8"/>
  <c r="P276" i="8"/>
  <c r="P275" i="8"/>
  <c r="P274" i="8"/>
  <c r="P273" i="8"/>
  <c r="P272" i="8"/>
  <c r="P271" i="8"/>
  <c r="P270" i="8"/>
  <c r="P269" i="8"/>
  <c r="P268" i="8"/>
  <c r="P267" i="8"/>
  <c r="P266" i="8"/>
  <c r="P265" i="8"/>
  <c r="P264" i="8"/>
  <c r="P263" i="8"/>
  <c r="P262" i="8"/>
  <c r="P261" i="8"/>
  <c r="P260" i="8"/>
  <c r="P259" i="8"/>
  <c r="P258" i="8"/>
  <c r="P257" i="8"/>
  <c r="P256" i="8"/>
  <c r="P255" i="8"/>
  <c r="P254" i="8"/>
  <c r="P253" i="8"/>
  <c r="P252" i="8"/>
  <c r="P251" i="8"/>
  <c r="P250" i="8"/>
  <c r="P249" i="8"/>
  <c r="P248" i="8"/>
  <c r="P247" i="8"/>
  <c r="P246" i="8"/>
  <c r="P245" i="8"/>
  <c r="P244" i="8"/>
  <c r="P243" i="8"/>
  <c r="P242" i="8"/>
  <c r="P241" i="8"/>
  <c r="P240" i="8"/>
  <c r="P239" i="8"/>
  <c r="P238" i="8"/>
  <c r="P237" i="8"/>
  <c r="P236" i="8"/>
  <c r="P235" i="8"/>
  <c r="P234" i="8"/>
  <c r="P233" i="8"/>
  <c r="P232" i="8"/>
  <c r="P231" i="8"/>
  <c r="P230" i="8"/>
  <c r="P229" i="8"/>
  <c r="P228" i="8"/>
  <c r="P227" i="8"/>
  <c r="P226" i="8"/>
  <c r="P225" i="8"/>
  <c r="P224" i="8"/>
  <c r="P223" i="8"/>
  <c r="P222" i="8"/>
  <c r="P221" i="8"/>
  <c r="P220" i="8"/>
  <c r="P219" i="8"/>
  <c r="P218" i="8"/>
  <c r="P217" i="8"/>
  <c r="P216" i="8"/>
  <c r="P215" i="8"/>
  <c r="P214" i="8"/>
  <c r="P213" i="8"/>
  <c r="P212" i="8"/>
  <c r="P211" i="8"/>
  <c r="P210" i="8"/>
  <c r="P209" i="8"/>
  <c r="P208" i="8"/>
  <c r="P207" i="8"/>
  <c r="P206" i="8"/>
  <c r="P205" i="8"/>
  <c r="P204" i="8"/>
  <c r="P203" i="8"/>
  <c r="P202" i="8"/>
  <c r="P201" i="8"/>
  <c r="P200" i="8"/>
  <c r="P199" i="8"/>
  <c r="P198" i="8"/>
  <c r="P197" i="8"/>
  <c r="P196" i="8"/>
  <c r="P195" i="8"/>
  <c r="P194" i="8"/>
  <c r="P193" i="8"/>
  <c r="P192" i="8"/>
  <c r="P191" i="8"/>
  <c r="P190" i="8"/>
  <c r="P189" i="8"/>
  <c r="P188" i="8"/>
  <c r="P187" i="8"/>
  <c r="P186" i="8"/>
  <c r="P185" i="8"/>
  <c r="P184" i="8"/>
  <c r="P183" i="8"/>
  <c r="P182" i="8"/>
  <c r="P181" i="8"/>
  <c r="P180" i="8"/>
  <c r="P179" i="8"/>
  <c r="P178" i="8"/>
  <c r="P177" i="8"/>
  <c r="P176" i="8"/>
  <c r="P175" i="8"/>
  <c r="P174" i="8"/>
  <c r="P173" i="8"/>
  <c r="P172" i="8"/>
  <c r="P171" i="8"/>
  <c r="P170" i="8"/>
  <c r="P169" i="8"/>
  <c r="P168" i="8"/>
  <c r="P167" i="8"/>
  <c r="P166" i="8"/>
  <c r="P165" i="8"/>
  <c r="P164" i="8"/>
  <c r="P163" i="8"/>
  <c r="P162" i="8"/>
  <c r="P161" i="8"/>
  <c r="P160" i="8"/>
  <c r="P159" i="8"/>
  <c r="P158" i="8"/>
  <c r="P157" i="8"/>
  <c r="P156" i="8"/>
  <c r="P155" i="8"/>
  <c r="P154" i="8"/>
  <c r="P153" i="8"/>
  <c r="P152" i="8"/>
  <c r="P151" i="8"/>
  <c r="P150" i="8"/>
  <c r="P149" i="8"/>
  <c r="P148" i="8"/>
  <c r="P147" i="8"/>
  <c r="P146" i="8"/>
  <c r="P145" i="8"/>
  <c r="P144" i="8"/>
  <c r="P143" i="8"/>
  <c r="P142" i="8"/>
  <c r="P141" i="8"/>
  <c r="P140" i="8"/>
  <c r="P139" i="8"/>
  <c r="P138" i="8"/>
  <c r="P137" i="8"/>
  <c r="P136" i="8"/>
  <c r="P135" i="8"/>
  <c r="P134" i="8"/>
  <c r="P133" i="8"/>
  <c r="P132" i="8"/>
  <c r="P131" i="8"/>
  <c r="P130" i="8"/>
  <c r="P129" i="8"/>
  <c r="P128" i="8"/>
  <c r="P127" i="8"/>
  <c r="P126" i="8"/>
  <c r="P125" i="8"/>
  <c r="P124" i="8"/>
  <c r="P123" i="8"/>
  <c r="P122" i="8"/>
  <c r="P121" i="8"/>
  <c r="P120" i="8"/>
  <c r="P119" i="8"/>
  <c r="P118" i="8"/>
  <c r="P117" i="8"/>
  <c r="P116" i="8"/>
  <c r="P115" i="8"/>
  <c r="P114" i="8"/>
  <c r="P113" i="8"/>
  <c r="P112" i="8"/>
  <c r="P111" i="8"/>
  <c r="P110" i="8"/>
  <c r="P109" i="8"/>
  <c r="P108" i="8"/>
  <c r="P107" i="8"/>
  <c r="P106" i="8"/>
  <c r="P105" i="8"/>
  <c r="P104" i="8"/>
  <c r="P103" i="8"/>
  <c r="P102" i="8"/>
  <c r="P101" i="8"/>
  <c r="P100" i="8"/>
  <c r="P99" i="8"/>
  <c r="P98" i="8"/>
  <c r="P97" i="8"/>
  <c r="P96" i="8"/>
  <c r="P95" i="8"/>
  <c r="P94" i="8"/>
  <c r="P93" i="8"/>
  <c r="P92" i="8"/>
  <c r="P91" i="8"/>
  <c r="P90" i="8"/>
  <c r="P89" i="8"/>
  <c r="P88" i="8"/>
  <c r="P87" i="8"/>
  <c r="P86" i="8"/>
  <c r="P85" i="8"/>
  <c r="P84" i="8"/>
  <c r="P83" i="8"/>
  <c r="P82" i="8"/>
  <c r="P81" i="8"/>
  <c r="P80" i="8"/>
  <c r="P79" i="8"/>
  <c r="P78" i="8"/>
  <c r="P77" i="8"/>
  <c r="P76" i="8"/>
  <c r="P75" i="8"/>
  <c r="P74" i="8"/>
  <c r="P73" i="8"/>
  <c r="P72" i="8"/>
  <c r="P71" i="8"/>
  <c r="P70" i="8"/>
  <c r="P69" i="8"/>
  <c r="P68" i="8"/>
  <c r="P67" i="8"/>
  <c r="P66" i="8"/>
  <c r="P65" i="8"/>
  <c r="P64" i="8"/>
  <c r="P63" i="8"/>
  <c r="P62" i="8"/>
  <c r="P61" i="8"/>
  <c r="P60" i="8"/>
  <c r="P59" i="8"/>
  <c r="P58" i="8"/>
  <c r="P57" i="8"/>
  <c r="P56" i="8"/>
  <c r="P55" i="8"/>
  <c r="P54" i="8"/>
  <c r="P53" i="8"/>
  <c r="P52" i="8"/>
  <c r="P51" i="8"/>
  <c r="P50" i="8"/>
  <c r="P49" i="8"/>
  <c r="P48" i="8"/>
  <c r="P47" i="8"/>
  <c r="P46" i="8"/>
  <c r="P45" i="8"/>
  <c r="P44" i="8"/>
  <c r="P43" i="8"/>
  <c r="P42" i="8"/>
  <c r="P41" i="8"/>
  <c r="P40" i="8"/>
  <c r="P39" i="8"/>
  <c r="P38" i="8"/>
  <c r="P37" i="8"/>
  <c r="P36" i="8"/>
  <c r="P35" i="8"/>
  <c r="P34" i="8"/>
  <c r="P33" i="8"/>
  <c r="P32" i="8"/>
  <c r="P31" i="8"/>
  <c r="P30" i="8"/>
  <c r="P29" i="8"/>
  <c r="P28" i="8"/>
  <c r="P27" i="8"/>
  <c r="P26" i="8"/>
  <c r="P25" i="8"/>
  <c r="P24" i="8"/>
  <c r="P23" i="8"/>
  <c r="P22" i="8"/>
  <c r="P21" i="8"/>
  <c r="P20" i="8"/>
  <c r="P19" i="8"/>
  <c r="P18" i="8"/>
  <c r="P17" i="8"/>
  <c r="P16" i="8"/>
  <c r="P15" i="8"/>
  <c r="P14" i="8"/>
  <c r="P13" i="8"/>
  <c r="P12" i="8"/>
  <c r="P11" i="8"/>
  <c r="P10" i="8"/>
  <c r="P9" i="8"/>
  <c r="P8" i="8"/>
  <c r="P7" i="8"/>
  <c r="P6" i="8"/>
  <c r="P5" i="8"/>
  <c r="P4" i="8"/>
  <c r="P3" i="8"/>
  <c r="P2" i="8"/>
  <c r="O669" i="8"/>
  <c r="O668" i="8"/>
  <c r="O667" i="8"/>
  <c r="O666" i="8"/>
  <c r="O665" i="8"/>
  <c r="O664" i="8"/>
  <c r="O663" i="8"/>
  <c r="O662" i="8"/>
  <c r="O661" i="8"/>
  <c r="O660" i="8"/>
  <c r="O659" i="8"/>
  <c r="O658" i="8"/>
  <c r="O657" i="8"/>
  <c r="O656" i="8"/>
  <c r="O655" i="8"/>
  <c r="O654" i="8"/>
  <c r="O653" i="8"/>
  <c r="O652" i="8"/>
  <c r="O651" i="8"/>
  <c r="O650" i="8"/>
  <c r="O649" i="8"/>
  <c r="O648" i="8"/>
  <c r="O647" i="8"/>
  <c r="O646" i="8"/>
  <c r="O645" i="8"/>
  <c r="O644" i="8"/>
  <c r="O643" i="8"/>
  <c r="O642" i="8"/>
  <c r="O641" i="8"/>
  <c r="O640" i="8"/>
  <c r="O639" i="8"/>
  <c r="O638" i="8"/>
  <c r="O637" i="8"/>
  <c r="O636" i="8"/>
  <c r="O635" i="8"/>
  <c r="O634" i="8"/>
  <c r="O633" i="8"/>
  <c r="O632" i="8"/>
  <c r="O631" i="8"/>
  <c r="O630" i="8"/>
  <c r="O629" i="8"/>
  <c r="O628" i="8"/>
  <c r="O627" i="8"/>
  <c r="O626" i="8"/>
  <c r="O625" i="8"/>
  <c r="O624" i="8"/>
  <c r="O623" i="8"/>
  <c r="O622" i="8"/>
  <c r="O621" i="8"/>
  <c r="O620" i="8"/>
  <c r="O619" i="8"/>
  <c r="O618" i="8"/>
  <c r="O617" i="8"/>
  <c r="O616" i="8"/>
  <c r="O615" i="8"/>
  <c r="O614" i="8"/>
  <c r="O613" i="8"/>
  <c r="O612" i="8"/>
  <c r="O611" i="8"/>
  <c r="O610" i="8"/>
  <c r="O609" i="8"/>
  <c r="O608" i="8"/>
  <c r="O607" i="8"/>
  <c r="O606" i="8"/>
  <c r="O605" i="8"/>
  <c r="O604" i="8"/>
  <c r="O603" i="8"/>
  <c r="O602" i="8"/>
  <c r="O601" i="8"/>
  <c r="O600" i="8"/>
  <c r="O599" i="8"/>
  <c r="O598" i="8"/>
  <c r="O597" i="8"/>
  <c r="O596" i="8"/>
  <c r="O595" i="8"/>
  <c r="O594" i="8"/>
  <c r="O593" i="8"/>
  <c r="O592" i="8"/>
  <c r="O591" i="8"/>
  <c r="O590" i="8"/>
  <c r="O589" i="8"/>
  <c r="O588" i="8"/>
  <c r="O587" i="8"/>
  <c r="O586" i="8"/>
  <c r="O585" i="8"/>
  <c r="O584" i="8"/>
  <c r="O583" i="8"/>
  <c r="O582" i="8"/>
  <c r="O581" i="8"/>
  <c r="O580" i="8"/>
  <c r="O579" i="8"/>
  <c r="O578" i="8"/>
  <c r="O577" i="8"/>
  <c r="O576" i="8"/>
  <c r="O575" i="8"/>
  <c r="O574" i="8"/>
  <c r="O573" i="8"/>
  <c r="O572" i="8"/>
  <c r="O571" i="8"/>
  <c r="O570" i="8"/>
  <c r="O569" i="8"/>
  <c r="O568" i="8"/>
  <c r="O567" i="8"/>
  <c r="O566" i="8"/>
  <c r="O565" i="8"/>
  <c r="O564" i="8"/>
  <c r="O563" i="8"/>
  <c r="O562" i="8"/>
  <c r="O561" i="8"/>
  <c r="O560" i="8"/>
  <c r="O559" i="8"/>
  <c r="O558" i="8"/>
  <c r="O557" i="8"/>
  <c r="O556" i="8"/>
  <c r="O555" i="8"/>
  <c r="O554" i="8"/>
  <c r="O553" i="8"/>
  <c r="O552" i="8"/>
  <c r="O551" i="8"/>
  <c r="O550" i="8"/>
  <c r="O549" i="8"/>
  <c r="O548" i="8"/>
  <c r="O547" i="8"/>
  <c r="O546" i="8"/>
  <c r="O545" i="8"/>
  <c r="O544" i="8"/>
  <c r="O543" i="8"/>
  <c r="O542" i="8"/>
  <c r="O541" i="8"/>
  <c r="O540" i="8"/>
  <c r="O539" i="8"/>
  <c r="O538" i="8"/>
  <c r="O537" i="8"/>
  <c r="O536" i="8"/>
  <c r="O535" i="8"/>
  <c r="O534" i="8"/>
  <c r="O533" i="8"/>
  <c r="O532" i="8"/>
  <c r="O531" i="8"/>
  <c r="O530" i="8"/>
  <c r="O529" i="8"/>
  <c r="O528" i="8"/>
  <c r="O527" i="8"/>
  <c r="O526" i="8"/>
  <c r="O525" i="8"/>
  <c r="O524" i="8"/>
  <c r="O523" i="8"/>
  <c r="O522" i="8"/>
  <c r="O521" i="8"/>
  <c r="O520" i="8"/>
  <c r="O519" i="8"/>
  <c r="O518" i="8"/>
  <c r="O517" i="8"/>
  <c r="O516" i="8"/>
  <c r="O515" i="8"/>
  <c r="O514" i="8"/>
  <c r="O513" i="8"/>
  <c r="O512" i="8"/>
  <c r="O511" i="8"/>
  <c r="O510" i="8"/>
  <c r="O509" i="8"/>
  <c r="O508" i="8"/>
  <c r="O507" i="8"/>
  <c r="O506" i="8"/>
  <c r="O505" i="8"/>
  <c r="O504" i="8"/>
  <c r="O503" i="8"/>
  <c r="O502" i="8"/>
  <c r="O501" i="8"/>
  <c r="O500" i="8"/>
  <c r="O499" i="8"/>
  <c r="O498" i="8"/>
  <c r="O497" i="8"/>
  <c r="O496" i="8"/>
  <c r="O495" i="8"/>
  <c r="O494" i="8"/>
  <c r="O493" i="8"/>
  <c r="O492" i="8"/>
  <c r="O491" i="8"/>
  <c r="O490" i="8"/>
  <c r="O489" i="8"/>
  <c r="O488" i="8"/>
  <c r="O487" i="8"/>
  <c r="O486" i="8"/>
  <c r="O485" i="8"/>
  <c r="O484" i="8"/>
  <c r="O483" i="8"/>
  <c r="O482" i="8"/>
  <c r="O481" i="8"/>
  <c r="O480" i="8"/>
  <c r="O479" i="8"/>
  <c r="O478" i="8"/>
  <c r="O477" i="8"/>
  <c r="O476" i="8"/>
  <c r="O475" i="8"/>
  <c r="O474" i="8"/>
  <c r="O473" i="8"/>
  <c r="O472" i="8"/>
  <c r="O471" i="8"/>
  <c r="O470" i="8"/>
  <c r="O469" i="8"/>
  <c r="O468" i="8"/>
  <c r="O467" i="8"/>
  <c r="O466" i="8"/>
  <c r="O465" i="8"/>
  <c r="O464" i="8"/>
  <c r="O463" i="8"/>
  <c r="O462" i="8"/>
  <c r="O461" i="8"/>
  <c r="O460" i="8"/>
  <c r="O459" i="8"/>
  <c r="O458" i="8"/>
  <c r="O457" i="8"/>
  <c r="O456" i="8"/>
  <c r="O455" i="8"/>
  <c r="O454" i="8"/>
  <c r="O453" i="8"/>
  <c r="O452" i="8"/>
  <c r="O451" i="8"/>
  <c r="O450" i="8"/>
  <c r="O449" i="8"/>
  <c r="O448" i="8"/>
  <c r="O447" i="8"/>
  <c r="O446" i="8"/>
  <c r="O445" i="8"/>
  <c r="O444" i="8"/>
  <c r="O443" i="8"/>
  <c r="O442" i="8"/>
  <c r="O441" i="8"/>
  <c r="O440" i="8"/>
  <c r="O439" i="8"/>
  <c r="O438" i="8"/>
  <c r="O437" i="8"/>
  <c r="O436" i="8"/>
  <c r="O435" i="8"/>
  <c r="O434" i="8"/>
  <c r="O433" i="8"/>
  <c r="O432" i="8"/>
  <c r="O431" i="8"/>
  <c r="O430" i="8"/>
  <c r="O429" i="8"/>
  <c r="O428" i="8"/>
  <c r="O427" i="8"/>
  <c r="O426" i="8"/>
  <c r="O425" i="8"/>
  <c r="O424" i="8"/>
  <c r="O423" i="8"/>
  <c r="O422" i="8"/>
  <c r="O421" i="8"/>
  <c r="O420" i="8"/>
  <c r="O419" i="8"/>
  <c r="O418" i="8"/>
  <c r="O417" i="8"/>
  <c r="O416" i="8"/>
  <c r="O415" i="8"/>
  <c r="O414" i="8"/>
  <c r="O413" i="8"/>
  <c r="O412" i="8"/>
  <c r="O411" i="8"/>
  <c r="O410" i="8"/>
  <c r="O409" i="8"/>
  <c r="O408" i="8"/>
  <c r="O407" i="8"/>
  <c r="O406" i="8"/>
  <c r="O405" i="8"/>
  <c r="O404" i="8"/>
  <c r="O403" i="8"/>
  <c r="O402" i="8"/>
  <c r="O401" i="8"/>
  <c r="O400" i="8"/>
  <c r="O399" i="8"/>
  <c r="O398" i="8"/>
  <c r="O397" i="8"/>
  <c r="O396" i="8"/>
  <c r="O395" i="8"/>
  <c r="O394" i="8"/>
  <c r="O393" i="8"/>
  <c r="O392" i="8"/>
  <c r="O391" i="8"/>
  <c r="O390" i="8"/>
  <c r="O389" i="8"/>
  <c r="O388" i="8"/>
  <c r="O387" i="8"/>
  <c r="O386" i="8"/>
  <c r="O385" i="8"/>
  <c r="O384" i="8"/>
  <c r="O383" i="8"/>
  <c r="O382" i="8"/>
  <c r="O381" i="8"/>
  <c r="O380" i="8"/>
  <c r="O379" i="8"/>
  <c r="O378" i="8"/>
  <c r="O377" i="8"/>
  <c r="O376" i="8"/>
  <c r="O375" i="8"/>
  <c r="O374" i="8"/>
  <c r="O373" i="8"/>
  <c r="O372" i="8"/>
  <c r="O371" i="8"/>
  <c r="O370" i="8"/>
  <c r="O369" i="8"/>
  <c r="O368" i="8"/>
  <c r="O367" i="8"/>
  <c r="O366" i="8"/>
  <c r="O365" i="8"/>
  <c r="O364" i="8"/>
  <c r="O363" i="8"/>
  <c r="O362" i="8"/>
  <c r="O361" i="8"/>
  <c r="O360" i="8"/>
  <c r="O359" i="8"/>
  <c r="O358" i="8"/>
  <c r="O357" i="8"/>
  <c r="O356" i="8"/>
  <c r="O355" i="8"/>
  <c r="O354" i="8"/>
  <c r="O353" i="8"/>
  <c r="O352" i="8"/>
  <c r="O351" i="8"/>
  <c r="O350" i="8"/>
  <c r="O349" i="8"/>
  <c r="O348" i="8"/>
  <c r="O347" i="8"/>
  <c r="O346" i="8"/>
  <c r="O345" i="8"/>
  <c r="O344" i="8"/>
  <c r="O343" i="8"/>
  <c r="O342" i="8"/>
  <c r="O341" i="8"/>
  <c r="O340" i="8"/>
  <c r="O339" i="8"/>
  <c r="O338" i="8"/>
  <c r="O337" i="8"/>
  <c r="O336" i="8"/>
  <c r="O335" i="8"/>
  <c r="O334" i="8"/>
  <c r="O333" i="8"/>
  <c r="O332" i="8"/>
  <c r="O331" i="8"/>
  <c r="O330" i="8"/>
  <c r="O329" i="8"/>
  <c r="O328" i="8"/>
  <c r="O327" i="8"/>
  <c r="O326" i="8"/>
  <c r="O325" i="8"/>
  <c r="O324" i="8"/>
  <c r="O323" i="8"/>
  <c r="O322" i="8"/>
  <c r="O321" i="8"/>
  <c r="O320" i="8"/>
  <c r="O319" i="8"/>
  <c r="O318" i="8"/>
  <c r="O317" i="8"/>
  <c r="O316" i="8"/>
  <c r="O315" i="8"/>
  <c r="O314" i="8"/>
  <c r="O313" i="8"/>
  <c r="O312" i="8"/>
  <c r="O311" i="8"/>
  <c r="O310" i="8"/>
  <c r="O309" i="8"/>
  <c r="O308" i="8"/>
  <c r="O307" i="8"/>
  <c r="O306" i="8"/>
  <c r="O305" i="8"/>
  <c r="O304" i="8"/>
  <c r="O303" i="8"/>
  <c r="O302" i="8"/>
  <c r="O301" i="8"/>
  <c r="O300" i="8"/>
  <c r="O299" i="8"/>
  <c r="O298" i="8"/>
  <c r="O297" i="8"/>
  <c r="O296" i="8"/>
  <c r="O295" i="8"/>
  <c r="O294" i="8"/>
  <c r="O293" i="8"/>
  <c r="O292" i="8"/>
  <c r="O291" i="8"/>
  <c r="O290" i="8"/>
  <c r="O289" i="8"/>
  <c r="O288" i="8"/>
  <c r="O287" i="8"/>
  <c r="O286" i="8"/>
  <c r="O285" i="8"/>
  <c r="O284" i="8"/>
  <c r="O283" i="8"/>
  <c r="O282" i="8"/>
  <c r="O281" i="8"/>
  <c r="O280" i="8"/>
  <c r="O279" i="8"/>
  <c r="O278" i="8"/>
  <c r="O277" i="8"/>
  <c r="O276" i="8"/>
  <c r="O275" i="8"/>
  <c r="O274" i="8"/>
  <c r="O273" i="8"/>
  <c r="O272" i="8"/>
  <c r="O271" i="8"/>
  <c r="O270" i="8"/>
  <c r="O269" i="8"/>
  <c r="O268" i="8"/>
  <c r="O267" i="8"/>
  <c r="O266" i="8"/>
  <c r="O265" i="8"/>
  <c r="O264" i="8"/>
  <c r="O263" i="8"/>
  <c r="O262" i="8"/>
  <c r="O261" i="8"/>
  <c r="O260" i="8"/>
  <c r="O259" i="8"/>
  <c r="O258" i="8"/>
  <c r="O257" i="8"/>
  <c r="O256" i="8"/>
  <c r="O255" i="8"/>
  <c r="O254" i="8"/>
  <c r="O253" i="8"/>
  <c r="O252" i="8"/>
  <c r="O251" i="8"/>
  <c r="O250" i="8"/>
  <c r="O249" i="8"/>
  <c r="O248" i="8"/>
  <c r="O247" i="8"/>
  <c r="O246" i="8"/>
  <c r="O245" i="8"/>
  <c r="O244" i="8"/>
  <c r="O243" i="8"/>
  <c r="O242" i="8"/>
  <c r="O241" i="8"/>
  <c r="O240" i="8"/>
  <c r="O239" i="8"/>
  <c r="O238" i="8"/>
  <c r="O237" i="8"/>
  <c r="O236" i="8"/>
  <c r="O235" i="8"/>
  <c r="O234" i="8"/>
  <c r="O233" i="8"/>
  <c r="O232" i="8"/>
  <c r="O231" i="8"/>
  <c r="O230" i="8"/>
  <c r="O229" i="8"/>
  <c r="O228" i="8"/>
  <c r="O227" i="8"/>
  <c r="O226" i="8"/>
  <c r="O225" i="8"/>
  <c r="O224" i="8"/>
  <c r="O223" i="8"/>
  <c r="O222" i="8"/>
  <c r="O221" i="8"/>
  <c r="O220" i="8"/>
  <c r="O219" i="8"/>
  <c r="O218" i="8"/>
  <c r="O217" i="8"/>
  <c r="O216" i="8"/>
  <c r="O215" i="8"/>
  <c r="O214" i="8"/>
  <c r="O213" i="8"/>
  <c r="O212" i="8"/>
  <c r="O211" i="8"/>
  <c r="O210" i="8"/>
  <c r="O209" i="8"/>
  <c r="O208" i="8"/>
  <c r="O207" i="8"/>
  <c r="O206" i="8"/>
  <c r="O205" i="8"/>
  <c r="O204" i="8"/>
  <c r="O203" i="8"/>
  <c r="O202" i="8"/>
  <c r="O201" i="8"/>
  <c r="O200" i="8"/>
  <c r="O199" i="8"/>
  <c r="O198" i="8"/>
  <c r="O197" i="8"/>
  <c r="O196" i="8"/>
  <c r="O195" i="8"/>
  <c r="O194" i="8"/>
  <c r="O193" i="8"/>
  <c r="O192" i="8"/>
  <c r="O191" i="8"/>
  <c r="O190" i="8"/>
  <c r="O189" i="8"/>
  <c r="O188" i="8"/>
  <c r="O187" i="8"/>
  <c r="O186" i="8"/>
  <c r="O185" i="8"/>
  <c r="O184" i="8"/>
  <c r="O183" i="8"/>
  <c r="O182" i="8"/>
  <c r="O181" i="8"/>
  <c r="O180" i="8"/>
  <c r="O179" i="8"/>
  <c r="O178" i="8"/>
  <c r="O177" i="8"/>
  <c r="O176" i="8"/>
  <c r="O175" i="8"/>
  <c r="O174" i="8"/>
  <c r="O173" i="8"/>
  <c r="O172" i="8"/>
  <c r="O171" i="8"/>
  <c r="O170" i="8"/>
  <c r="O169" i="8"/>
  <c r="O168" i="8"/>
  <c r="O167" i="8"/>
  <c r="O166" i="8"/>
  <c r="O165" i="8"/>
  <c r="O164" i="8"/>
  <c r="O163" i="8"/>
  <c r="O162" i="8"/>
  <c r="O161" i="8"/>
  <c r="O160" i="8"/>
  <c r="O159" i="8"/>
  <c r="O158" i="8"/>
  <c r="O157" i="8"/>
  <c r="O156" i="8"/>
  <c r="O155" i="8"/>
  <c r="O154" i="8"/>
  <c r="O153" i="8"/>
  <c r="O152" i="8"/>
  <c r="O151" i="8"/>
  <c r="O150" i="8"/>
  <c r="O149" i="8"/>
  <c r="O148" i="8"/>
  <c r="O147" i="8"/>
  <c r="O146" i="8"/>
  <c r="O145" i="8"/>
  <c r="O144" i="8"/>
  <c r="O143" i="8"/>
  <c r="O142" i="8"/>
  <c r="O141" i="8"/>
  <c r="O140" i="8"/>
  <c r="O139" i="8"/>
  <c r="O138" i="8"/>
  <c r="O137" i="8"/>
  <c r="O136" i="8"/>
  <c r="O135" i="8"/>
  <c r="O134" i="8"/>
  <c r="O133" i="8"/>
  <c r="O132" i="8"/>
  <c r="O131" i="8"/>
  <c r="O130" i="8"/>
  <c r="O129" i="8"/>
  <c r="O128" i="8"/>
  <c r="O127" i="8"/>
  <c r="O126" i="8"/>
  <c r="O125" i="8"/>
  <c r="O124" i="8"/>
  <c r="O123" i="8"/>
  <c r="O122" i="8"/>
  <c r="O121" i="8"/>
  <c r="O120" i="8"/>
  <c r="O119" i="8"/>
  <c r="O118" i="8"/>
  <c r="O117" i="8"/>
  <c r="O116" i="8"/>
  <c r="O115" i="8"/>
  <c r="O114" i="8"/>
  <c r="O113" i="8"/>
  <c r="O112" i="8"/>
  <c r="O111" i="8"/>
  <c r="O110" i="8"/>
  <c r="O109" i="8"/>
  <c r="O108" i="8"/>
  <c r="O107" i="8"/>
  <c r="O106" i="8"/>
  <c r="O105" i="8"/>
  <c r="O104" i="8"/>
  <c r="O103" i="8"/>
  <c r="O102" i="8"/>
  <c r="O101" i="8"/>
  <c r="O100" i="8"/>
  <c r="O99" i="8"/>
  <c r="O98" i="8"/>
  <c r="O97" i="8"/>
  <c r="O96" i="8"/>
  <c r="O95" i="8"/>
  <c r="O94" i="8"/>
  <c r="O93" i="8"/>
  <c r="O92" i="8"/>
  <c r="O91" i="8"/>
  <c r="O90" i="8"/>
  <c r="O89" i="8"/>
  <c r="O88" i="8"/>
  <c r="O87" i="8"/>
  <c r="O86" i="8"/>
  <c r="O85" i="8"/>
  <c r="O84" i="8"/>
  <c r="O83" i="8"/>
  <c r="O82" i="8"/>
  <c r="O81" i="8"/>
  <c r="O80" i="8"/>
  <c r="O79" i="8"/>
  <c r="O78" i="8"/>
  <c r="O77" i="8"/>
  <c r="O76" i="8"/>
  <c r="O75" i="8"/>
  <c r="O74" i="8"/>
  <c r="O73" i="8"/>
  <c r="O72" i="8"/>
  <c r="O71" i="8"/>
  <c r="O70" i="8"/>
  <c r="O69" i="8"/>
  <c r="O68" i="8"/>
  <c r="O67" i="8"/>
  <c r="O66" i="8"/>
  <c r="O65" i="8"/>
  <c r="O64" i="8"/>
  <c r="O63" i="8"/>
  <c r="O62" i="8"/>
  <c r="O61" i="8"/>
  <c r="O60" i="8"/>
  <c r="O59" i="8"/>
  <c r="O58" i="8"/>
  <c r="O57" i="8"/>
  <c r="O56" i="8"/>
  <c r="O55" i="8"/>
  <c r="O54" i="8"/>
  <c r="O53" i="8"/>
  <c r="O52" i="8"/>
  <c r="O51" i="8"/>
  <c r="O50" i="8"/>
  <c r="O49" i="8"/>
  <c r="O48" i="8"/>
  <c r="O47" i="8"/>
  <c r="O46" i="8"/>
  <c r="O45" i="8"/>
  <c r="O44" i="8"/>
  <c r="O43" i="8"/>
  <c r="O42" i="8"/>
  <c r="O41" i="8"/>
  <c r="O40" i="8"/>
  <c r="O39" i="8"/>
  <c r="O38" i="8"/>
  <c r="O37" i="8"/>
  <c r="O36" i="8"/>
  <c r="O35" i="8"/>
  <c r="O34" i="8"/>
  <c r="O33" i="8"/>
  <c r="O32" i="8"/>
  <c r="O31" i="8"/>
  <c r="O30" i="8"/>
  <c r="O29" i="8"/>
  <c r="O28" i="8"/>
  <c r="O27" i="8"/>
  <c r="O26" i="8"/>
  <c r="O25" i="8"/>
  <c r="O24" i="8"/>
  <c r="O23" i="8"/>
  <c r="O22" i="8"/>
  <c r="O21" i="8"/>
  <c r="O20" i="8"/>
  <c r="O19" i="8"/>
  <c r="O18" i="8"/>
  <c r="O17" i="8"/>
  <c r="O16" i="8"/>
  <c r="O15" i="8"/>
  <c r="O14" i="8"/>
  <c r="O13" i="8"/>
  <c r="O12" i="8"/>
  <c r="O11" i="8"/>
  <c r="O10" i="8"/>
  <c r="O9" i="8"/>
  <c r="O8" i="8"/>
  <c r="O7" i="8"/>
  <c r="O6" i="8"/>
  <c r="O5" i="8"/>
  <c r="O4" i="8"/>
  <c r="O3" i="8"/>
  <c r="O2" i="8"/>
  <c r="N669" i="8"/>
  <c r="N668" i="8"/>
  <c r="N667" i="8"/>
  <c r="N666" i="8"/>
  <c r="N665" i="8"/>
  <c r="N664" i="8"/>
  <c r="N663" i="8"/>
  <c r="N662" i="8"/>
  <c r="N661" i="8"/>
  <c r="N660" i="8"/>
  <c r="N659" i="8"/>
  <c r="N658" i="8"/>
  <c r="N657" i="8"/>
  <c r="N656" i="8"/>
  <c r="N655" i="8"/>
  <c r="N654" i="8"/>
  <c r="N653" i="8"/>
  <c r="N652" i="8"/>
  <c r="N651" i="8"/>
  <c r="N650" i="8"/>
  <c r="N649" i="8"/>
  <c r="N648" i="8"/>
  <c r="N647" i="8"/>
  <c r="N646" i="8"/>
  <c r="N645" i="8"/>
  <c r="N644" i="8"/>
  <c r="N643" i="8"/>
  <c r="N642" i="8"/>
  <c r="N641" i="8"/>
  <c r="N640" i="8"/>
  <c r="N639" i="8"/>
  <c r="N638" i="8"/>
  <c r="N637" i="8"/>
  <c r="N636" i="8"/>
  <c r="N635" i="8"/>
  <c r="N634" i="8"/>
  <c r="N633" i="8"/>
  <c r="N632" i="8"/>
  <c r="N631" i="8"/>
  <c r="N630" i="8"/>
  <c r="N629" i="8"/>
  <c r="N628" i="8"/>
  <c r="N627" i="8"/>
  <c r="N626" i="8"/>
  <c r="N625" i="8"/>
  <c r="N624" i="8"/>
  <c r="N623" i="8"/>
  <c r="N622" i="8"/>
  <c r="N621" i="8"/>
  <c r="N620" i="8"/>
  <c r="N619" i="8"/>
  <c r="N618" i="8"/>
  <c r="N617" i="8"/>
  <c r="N616" i="8"/>
  <c r="N615" i="8"/>
  <c r="N614" i="8"/>
  <c r="N613" i="8"/>
  <c r="N612" i="8"/>
  <c r="N611" i="8"/>
  <c r="N610" i="8"/>
  <c r="N609" i="8"/>
  <c r="N608" i="8"/>
  <c r="N607" i="8"/>
  <c r="N606" i="8"/>
  <c r="N605" i="8"/>
  <c r="N604" i="8"/>
  <c r="N603" i="8"/>
  <c r="N602" i="8"/>
  <c r="N601" i="8"/>
  <c r="N600" i="8"/>
  <c r="N599" i="8"/>
  <c r="N598" i="8"/>
  <c r="N597" i="8"/>
  <c r="N596" i="8"/>
  <c r="N595" i="8"/>
  <c r="N594" i="8"/>
  <c r="N593" i="8"/>
  <c r="N592" i="8"/>
  <c r="N591" i="8"/>
  <c r="N590" i="8"/>
  <c r="N589" i="8"/>
  <c r="N588" i="8"/>
  <c r="N587" i="8"/>
  <c r="N586" i="8"/>
  <c r="N585" i="8"/>
  <c r="N584" i="8"/>
  <c r="N583" i="8"/>
  <c r="N582" i="8"/>
  <c r="N581" i="8"/>
  <c r="N580" i="8"/>
  <c r="N579" i="8"/>
  <c r="N578" i="8"/>
  <c r="N577" i="8"/>
  <c r="N576" i="8"/>
  <c r="N575" i="8"/>
  <c r="N574" i="8"/>
  <c r="N573" i="8"/>
  <c r="N572" i="8"/>
  <c r="N571" i="8"/>
  <c r="N570" i="8"/>
  <c r="N569" i="8"/>
  <c r="N568" i="8"/>
  <c r="N567" i="8"/>
  <c r="N566" i="8"/>
  <c r="N565" i="8"/>
  <c r="N564" i="8"/>
  <c r="N563" i="8"/>
  <c r="N562" i="8"/>
  <c r="N561" i="8"/>
  <c r="N560" i="8"/>
  <c r="N559" i="8"/>
  <c r="N558" i="8"/>
  <c r="N557" i="8"/>
  <c r="N556" i="8"/>
  <c r="N555" i="8"/>
  <c r="N554" i="8"/>
  <c r="N553" i="8"/>
  <c r="N552" i="8"/>
  <c r="N551" i="8"/>
  <c r="N550" i="8"/>
  <c r="N549" i="8"/>
  <c r="N548" i="8"/>
  <c r="N547" i="8"/>
  <c r="N546" i="8"/>
  <c r="N545" i="8"/>
  <c r="N544" i="8"/>
  <c r="N543" i="8"/>
  <c r="N542" i="8"/>
  <c r="N541" i="8"/>
  <c r="N540" i="8"/>
  <c r="N539" i="8"/>
  <c r="N538" i="8"/>
  <c r="N537" i="8"/>
  <c r="N536" i="8"/>
  <c r="N535" i="8"/>
  <c r="N534" i="8"/>
  <c r="N533" i="8"/>
  <c r="N532" i="8"/>
  <c r="N531" i="8"/>
  <c r="N530" i="8"/>
  <c r="N529" i="8"/>
  <c r="N528" i="8"/>
  <c r="N527" i="8"/>
  <c r="N526" i="8"/>
  <c r="N525" i="8"/>
  <c r="N524" i="8"/>
  <c r="N523" i="8"/>
  <c r="N522" i="8"/>
  <c r="N521" i="8"/>
  <c r="N520" i="8"/>
  <c r="N519" i="8"/>
  <c r="N518" i="8"/>
  <c r="N517" i="8"/>
  <c r="N516" i="8"/>
  <c r="N515" i="8"/>
  <c r="N514" i="8"/>
  <c r="N513" i="8"/>
  <c r="N512" i="8"/>
  <c r="N511" i="8"/>
  <c r="N510" i="8"/>
  <c r="N509" i="8"/>
  <c r="N508" i="8"/>
  <c r="N507" i="8"/>
  <c r="N506" i="8"/>
  <c r="N505" i="8"/>
  <c r="N504" i="8"/>
  <c r="N503" i="8"/>
  <c r="N502" i="8"/>
  <c r="N501" i="8"/>
  <c r="N500" i="8"/>
  <c r="N499" i="8"/>
  <c r="N498" i="8"/>
  <c r="N497" i="8"/>
  <c r="N496" i="8"/>
  <c r="N495" i="8"/>
  <c r="N494" i="8"/>
  <c r="N493" i="8"/>
  <c r="N492" i="8"/>
  <c r="N491" i="8"/>
  <c r="N490" i="8"/>
  <c r="N489" i="8"/>
  <c r="N488" i="8"/>
  <c r="N487" i="8"/>
  <c r="N486" i="8"/>
  <c r="N485" i="8"/>
  <c r="N484" i="8"/>
  <c r="N483" i="8"/>
  <c r="N482" i="8"/>
  <c r="N481" i="8"/>
  <c r="N480" i="8"/>
  <c r="N479" i="8"/>
  <c r="N478" i="8"/>
  <c r="N477" i="8"/>
  <c r="N476" i="8"/>
  <c r="N475" i="8"/>
  <c r="N474" i="8"/>
  <c r="N473" i="8"/>
  <c r="N472" i="8"/>
  <c r="N471" i="8"/>
  <c r="N470" i="8"/>
  <c r="N469" i="8"/>
  <c r="N468" i="8"/>
  <c r="N467" i="8"/>
  <c r="N466" i="8"/>
  <c r="N465" i="8"/>
  <c r="N464" i="8"/>
  <c r="N463" i="8"/>
  <c r="N462" i="8"/>
  <c r="N461" i="8"/>
  <c r="N460" i="8"/>
  <c r="N459" i="8"/>
  <c r="N458" i="8"/>
  <c r="N457" i="8"/>
  <c r="N456" i="8"/>
  <c r="N455" i="8"/>
  <c r="N454" i="8"/>
  <c r="N453" i="8"/>
  <c r="N452" i="8"/>
  <c r="N451" i="8"/>
  <c r="N450" i="8"/>
  <c r="N449" i="8"/>
  <c r="N448" i="8"/>
  <c r="N447" i="8"/>
  <c r="N446" i="8"/>
  <c r="N445" i="8"/>
  <c r="N444" i="8"/>
  <c r="N443" i="8"/>
  <c r="N442" i="8"/>
  <c r="N441" i="8"/>
  <c r="N440" i="8"/>
  <c r="N439" i="8"/>
  <c r="N438" i="8"/>
  <c r="N437" i="8"/>
  <c r="N436" i="8"/>
  <c r="N435" i="8"/>
  <c r="N434" i="8"/>
  <c r="N433" i="8"/>
  <c r="N432" i="8"/>
  <c r="N431" i="8"/>
  <c r="N430" i="8"/>
  <c r="N429" i="8"/>
  <c r="N428" i="8"/>
  <c r="N427" i="8"/>
  <c r="N426" i="8"/>
  <c r="N425" i="8"/>
  <c r="N424" i="8"/>
  <c r="N423" i="8"/>
  <c r="N422" i="8"/>
  <c r="N421" i="8"/>
  <c r="N420" i="8"/>
  <c r="N419" i="8"/>
  <c r="N418" i="8"/>
  <c r="N417" i="8"/>
  <c r="N416" i="8"/>
  <c r="N415" i="8"/>
  <c r="N414" i="8"/>
  <c r="N413" i="8"/>
  <c r="N412" i="8"/>
  <c r="N411" i="8"/>
  <c r="N410" i="8"/>
  <c r="N409" i="8"/>
  <c r="N408" i="8"/>
  <c r="N407" i="8"/>
  <c r="N406" i="8"/>
  <c r="N405" i="8"/>
  <c r="N404" i="8"/>
  <c r="N403" i="8"/>
  <c r="N402" i="8"/>
  <c r="N401" i="8"/>
  <c r="N400" i="8"/>
  <c r="N399" i="8"/>
  <c r="N398" i="8"/>
  <c r="N397" i="8"/>
  <c r="N396" i="8"/>
  <c r="N395" i="8"/>
  <c r="N394" i="8"/>
  <c r="N393" i="8"/>
  <c r="N392" i="8"/>
  <c r="N391" i="8"/>
  <c r="N390" i="8"/>
  <c r="N389" i="8"/>
  <c r="N388" i="8"/>
  <c r="N387" i="8"/>
  <c r="N386" i="8"/>
  <c r="N385" i="8"/>
  <c r="N384" i="8"/>
  <c r="N383" i="8"/>
  <c r="N382" i="8"/>
  <c r="N381" i="8"/>
  <c r="N380" i="8"/>
  <c r="N379" i="8"/>
  <c r="N378" i="8"/>
  <c r="N377" i="8"/>
  <c r="N376" i="8"/>
  <c r="N375" i="8"/>
  <c r="N374" i="8"/>
  <c r="N373" i="8"/>
  <c r="N372" i="8"/>
  <c r="N371" i="8"/>
  <c r="N370" i="8"/>
  <c r="N369" i="8"/>
  <c r="N368" i="8"/>
  <c r="N367" i="8"/>
  <c r="N366" i="8"/>
  <c r="N365" i="8"/>
  <c r="N364" i="8"/>
  <c r="N363" i="8"/>
  <c r="N362" i="8"/>
  <c r="N361" i="8"/>
  <c r="N360" i="8"/>
  <c r="N359" i="8"/>
  <c r="N358" i="8"/>
  <c r="N357" i="8"/>
  <c r="N356" i="8"/>
  <c r="N355" i="8"/>
  <c r="N354" i="8"/>
  <c r="N353" i="8"/>
  <c r="N352" i="8"/>
  <c r="N351" i="8"/>
  <c r="N350" i="8"/>
  <c r="N349" i="8"/>
  <c r="N348" i="8"/>
  <c r="N347" i="8"/>
  <c r="N346" i="8"/>
  <c r="N345" i="8"/>
  <c r="N344" i="8"/>
  <c r="N343" i="8"/>
  <c r="N342" i="8"/>
  <c r="N341" i="8"/>
  <c r="N340" i="8"/>
  <c r="N339" i="8"/>
  <c r="N338" i="8"/>
  <c r="N337" i="8"/>
  <c r="N336" i="8"/>
  <c r="N335" i="8"/>
  <c r="N334" i="8"/>
  <c r="N333" i="8"/>
  <c r="N332" i="8"/>
  <c r="N331" i="8"/>
  <c r="N330" i="8"/>
  <c r="N329" i="8"/>
  <c r="N328" i="8"/>
  <c r="N327" i="8"/>
  <c r="N326" i="8"/>
  <c r="N325" i="8"/>
  <c r="N324" i="8"/>
  <c r="N323" i="8"/>
  <c r="N322" i="8"/>
  <c r="N321" i="8"/>
  <c r="N320" i="8"/>
  <c r="N319" i="8"/>
  <c r="N318" i="8"/>
  <c r="N317" i="8"/>
  <c r="N316" i="8"/>
  <c r="N315" i="8"/>
  <c r="N314" i="8"/>
  <c r="N313" i="8"/>
  <c r="N312" i="8"/>
  <c r="N311" i="8"/>
  <c r="N310" i="8"/>
  <c r="N309" i="8"/>
  <c r="N308" i="8"/>
  <c r="N307" i="8"/>
  <c r="N306" i="8"/>
  <c r="N305" i="8"/>
  <c r="N304" i="8"/>
  <c r="N303" i="8"/>
  <c r="N302" i="8"/>
  <c r="N301" i="8"/>
  <c r="N300" i="8"/>
  <c r="N299" i="8"/>
  <c r="N298" i="8"/>
  <c r="N297" i="8"/>
  <c r="N296" i="8"/>
  <c r="N295" i="8"/>
  <c r="N294" i="8"/>
  <c r="N293" i="8"/>
  <c r="N292" i="8"/>
  <c r="N291" i="8"/>
  <c r="N290" i="8"/>
  <c r="N289" i="8"/>
  <c r="N288" i="8"/>
  <c r="N287" i="8"/>
  <c r="N286" i="8"/>
  <c r="N285" i="8"/>
  <c r="N284" i="8"/>
  <c r="N283" i="8"/>
  <c r="N282" i="8"/>
  <c r="N281" i="8"/>
  <c r="N280" i="8"/>
  <c r="N279" i="8"/>
  <c r="N278" i="8"/>
  <c r="N277" i="8"/>
  <c r="N276" i="8"/>
  <c r="N275" i="8"/>
  <c r="N274" i="8"/>
  <c r="N273" i="8"/>
  <c r="N272" i="8"/>
  <c r="N271" i="8"/>
  <c r="N270" i="8"/>
  <c r="N269" i="8"/>
  <c r="N268" i="8"/>
  <c r="N267" i="8"/>
  <c r="N266" i="8"/>
  <c r="N265" i="8"/>
  <c r="N264" i="8"/>
  <c r="N263" i="8"/>
  <c r="N262" i="8"/>
  <c r="N261" i="8"/>
  <c r="N260" i="8"/>
  <c r="N259" i="8"/>
  <c r="N258" i="8"/>
  <c r="N257" i="8"/>
  <c r="N256" i="8"/>
  <c r="N255" i="8"/>
  <c r="N254" i="8"/>
  <c r="N253" i="8"/>
  <c r="N252" i="8"/>
  <c r="N251" i="8"/>
  <c r="N250" i="8"/>
  <c r="N249" i="8"/>
  <c r="N248" i="8"/>
  <c r="N247" i="8"/>
  <c r="N246" i="8"/>
  <c r="N245" i="8"/>
  <c r="N244" i="8"/>
  <c r="N243" i="8"/>
  <c r="N242" i="8"/>
  <c r="N241" i="8"/>
  <c r="N240" i="8"/>
  <c r="N239" i="8"/>
  <c r="N238" i="8"/>
  <c r="N237" i="8"/>
  <c r="N236" i="8"/>
  <c r="N235" i="8"/>
  <c r="N234" i="8"/>
  <c r="N233" i="8"/>
  <c r="N232" i="8"/>
  <c r="N231" i="8"/>
  <c r="N230" i="8"/>
  <c r="N229" i="8"/>
  <c r="N228" i="8"/>
  <c r="N227" i="8"/>
  <c r="N226" i="8"/>
  <c r="N225" i="8"/>
  <c r="N224" i="8"/>
  <c r="N223" i="8"/>
  <c r="N222" i="8"/>
  <c r="N221" i="8"/>
  <c r="N220" i="8"/>
  <c r="N219" i="8"/>
  <c r="N218" i="8"/>
  <c r="N217" i="8"/>
  <c r="N216" i="8"/>
  <c r="N215" i="8"/>
  <c r="N214" i="8"/>
  <c r="N213" i="8"/>
  <c r="N212" i="8"/>
  <c r="N211" i="8"/>
  <c r="N210" i="8"/>
  <c r="N209" i="8"/>
  <c r="N208" i="8"/>
  <c r="N207" i="8"/>
  <c r="N206" i="8"/>
  <c r="N205" i="8"/>
  <c r="N204" i="8"/>
  <c r="N203" i="8"/>
  <c r="N202" i="8"/>
  <c r="N201" i="8"/>
  <c r="N200" i="8"/>
  <c r="N199" i="8"/>
  <c r="N198" i="8"/>
  <c r="N197" i="8"/>
  <c r="N196" i="8"/>
  <c r="N195" i="8"/>
  <c r="N194" i="8"/>
  <c r="N193" i="8"/>
  <c r="N192" i="8"/>
  <c r="N191" i="8"/>
  <c r="N190" i="8"/>
  <c r="N189" i="8"/>
  <c r="N188" i="8"/>
  <c r="N187" i="8"/>
  <c r="N186" i="8"/>
  <c r="N185" i="8"/>
  <c r="N184" i="8"/>
  <c r="N183" i="8"/>
  <c r="N182" i="8"/>
  <c r="N181" i="8"/>
  <c r="N180" i="8"/>
  <c r="N179" i="8"/>
  <c r="N178" i="8"/>
  <c r="N177" i="8"/>
  <c r="N176" i="8"/>
  <c r="N175" i="8"/>
  <c r="N174" i="8"/>
  <c r="N173" i="8"/>
  <c r="N172" i="8"/>
  <c r="N171" i="8"/>
  <c r="N170" i="8"/>
  <c r="N169" i="8"/>
  <c r="N168" i="8"/>
  <c r="N167" i="8"/>
  <c r="N166" i="8"/>
  <c r="N165" i="8"/>
  <c r="N164" i="8"/>
  <c r="N163" i="8"/>
  <c r="N162" i="8"/>
  <c r="N161" i="8"/>
  <c r="N160" i="8"/>
  <c r="N159" i="8"/>
  <c r="N158" i="8"/>
  <c r="N157" i="8"/>
  <c r="N156" i="8"/>
  <c r="N155" i="8"/>
  <c r="N154" i="8"/>
  <c r="N153" i="8"/>
  <c r="N152" i="8"/>
  <c r="N151" i="8"/>
  <c r="N150" i="8"/>
  <c r="N149" i="8"/>
  <c r="N148" i="8"/>
  <c r="N147" i="8"/>
  <c r="N146" i="8"/>
  <c r="N145" i="8"/>
  <c r="N144" i="8"/>
  <c r="N143" i="8"/>
  <c r="N142" i="8"/>
  <c r="N141" i="8"/>
  <c r="N140" i="8"/>
  <c r="N139" i="8"/>
  <c r="N138" i="8"/>
  <c r="N137" i="8"/>
  <c r="N136" i="8"/>
  <c r="N135" i="8"/>
  <c r="N134" i="8"/>
  <c r="N133" i="8"/>
  <c r="N132" i="8"/>
  <c r="N131" i="8"/>
  <c r="N130" i="8"/>
  <c r="N129" i="8"/>
  <c r="N128" i="8"/>
  <c r="N127" i="8"/>
  <c r="N126" i="8"/>
  <c r="N125" i="8"/>
  <c r="N124" i="8"/>
  <c r="N123" i="8"/>
  <c r="N122" i="8"/>
  <c r="N121" i="8"/>
  <c r="N120" i="8"/>
  <c r="N119" i="8"/>
  <c r="N118" i="8"/>
  <c r="N117" i="8"/>
  <c r="N116" i="8"/>
  <c r="N115" i="8"/>
  <c r="N114" i="8"/>
  <c r="N113" i="8"/>
  <c r="N112" i="8"/>
  <c r="N111" i="8"/>
  <c r="N110" i="8"/>
  <c r="N109" i="8"/>
  <c r="N108" i="8"/>
  <c r="N107" i="8"/>
  <c r="N106" i="8"/>
  <c r="N105" i="8"/>
  <c r="N104" i="8"/>
  <c r="N103" i="8"/>
  <c r="N102" i="8"/>
  <c r="N101" i="8"/>
  <c r="N100" i="8"/>
  <c r="N99" i="8"/>
  <c r="N98" i="8"/>
  <c r="N97" i="8"/>
  <c r="N96" i="8"/>
  <c r="N95" i="8"/>
  <c r="N94" i="8"/>
  <c r="N93" i="8"/>
  <c r="N92" i="8"/>
  <c r="N91" i="8"/>
  <c r="N90" i="8"/>
  <c r="N89" i="8"/>
  <c r="N88" i="8"/>
  <c r="N87" i="8"/>
  <c r="N86" i="8"/>
  <c r="N85" i="8"/>
  <c r="N84" i="8"/>
  <c r="N83" i="8"/>
  <c r="N82" i="8"/>
  <c r="N81" i="8"/>
  <c r="N80" i="8"/>
  <c r="N79" i="8"/>
  <c r="N78" i="8"/>
  <c r="N77" i="8"/>
  <c r="N76" i="8"/>
  <c r="N75" i="8"/>
  <c r="N74" i="8"/>
  <c r="N73" i="8"/>
  <c r="N72" i="8"/>
  <c r="N71" i="8"/>
  <c r="N70" i="8"/>
  <c r="N69" i="8"/>
  <c r="N68" i="8"/>
  <c r="N67" i="8"/>
  <c r="N66" i="8"/>
  <c r="N65" i="8"/>
  <c r="N64" i="8"/>
  <c r="N63" i="8"/>
  <c r="N62" i="8"/>
  <c r="N61" i="8"/>
  <c r="N60" i="8"/>
  <c r="N59" i="8"/>
  <c r="N58" i="8"/>
  <c r="N57" i="8"/>
  <c r="N56" i="8"/>
  <c r="N55" i="8"/>
  <c r="N54" i="8"/>
  <c r="N53" i="8"/>
  <c r="N52" i="8"/>
  <c r="N51" i="8"/>
  <c r="N50" i="8"/>
  <c r="N49" i="8"/>
  <c r="N48" i="8"/>
  <c r="N47" i="8"/>
  <c r="N46" i="8"/>
  <c r="N45" i="8"/>
  <c r="N44" i="8"/>
  <c r="N43" i="8"/>
  <c r="N42" i="8"/>
  <c r="N41" i="8"/>
  <c r="N40" i="8"/>
  <c r="N39" i="8"/>
  <c r="N38" i="8"/>
  <c r="N37" i="8"/>
  <c r="N36" i="8"/>
  <c r="N35" i="8"/>
  <c r="N34" i="8"/>
  <c r="N33" i="8"/>
  <c r="N32" i="8"/>
  <c r="N31" i="8"/>
  <c r="N30" i="8"/>
  <c r="N29" i="8"/>
  <c r="N28" i="8"/>
  <c r="N27" i="8"/>
  <c r="N26" i="8"/>
  <c r="N25" i="8"/>
  <c r="N24" i="8"/>
  <c r="N23" i="8"/>
  <c r="N22" i="8"/>
  <c r="N21" i="8"/>
  <c r="N20" i="8"/>
  <c r="N19" i="8"/>
  <c r="N18" i="8"/>
  <c r="N17" i="8"/>
  <c r="N16" i="8"/>
  <c r="N15" i="8"/>
  <c r="N14" i="8"/>
  <c r="N13" i="8"/>
  <c r="N12" i="8"/>
  <c r="N11" i="8"/>
  <c r="N10" i="8"/>
  <c r="N9" i="8"/>
  <c r="N8" i="8"/>
  <c r="N7" i="8"/>
  <c r="N6" i="8"/>
  <c r="N5" i="8"/>
  <c r="N4" i="8"/>
  <c r="N3" i="8"/>
  <c r="N2" i="8"/>
  <c r="H54" i="5"/>
  <c r="M46" i="10"/>
  <c r="L46" i="10"/>
  <c r="M45" i="10"/>
  <c r="L45" i="10"/>
  <c r="M44" i="10"/>
  <c r="L44" i="10"/>
  <c r="M43" i="10"/>
  <c r="L43" i="10"/>
  <c r="M42" i="10"/>
  <c r="L42" i="10"/>
  <c r="M41" i="10"/>
  <c r="L41" i="10"/>
  <c r="M40" i="10"/>
  <c r="L40" i="10"/>
  <c r="M39" i="10"/>
  <c r="L39" i="10"/>
  <c r="M38" i="10"/>
  <c r="L38" i="10"/>
  <c r="M37" i="10"/>
  <c r="L37" i="10"/>
  <c r="M36" i="10"/>
  <c r="L36" i="10"/>
  <c r="M35" i="10"/>
  <c r="L35" i="10"/>
  <c r="M34" i="10"/>
  <c r="L34" i="10"/>
  <c r="M33" i="10"/>
  <c r="L33" i="10"/>
  <c r="M32" i="10"/>
  <c r="L32" i="10"/>
  <c r="M31" i="10"/>
  <c r="L31" i="10"/>
  <c r="M30" i="10"/>
  <c r="L30" i="10"/>
  <c r="M29" i="10"/>
  <c r="L29" i="10"/>
  <c r="M28" i="10"/>
  <c r="L28" i="10"/>
  <c r="M27" i="10"/>
  <c r="L27" i="10"/>
  <c r="M26" i="10"/>
  <c r="L26" i="10"/>
  <c r="M25" i="10"/>
  <c r="L25" i="10"/>
  <c r="M24" i="10"/>
  <c r="L24" i="10"/>
  <c r="M23" i="10"/>
  <c r="L23" i="10"/>
  <c r="M22" i="10"/>
  <c r="L22" i="10"/>
  <c r="M21" i="10"/>
  <c r="L21" i="10"/>
  <c r="M20" i="10"/>
  <c r="L20" i="10"/>
  <c r="M19" i="10"/>
  <c r="L19" i="10"/>
  <c r="M18" i="10"/>
  <c r="L18" i="10"/>
  <c r="M17" i="10"/>
  <c r="L17" i="10"/>
  <c r="M16" i="10"/>
  <c r="L16" i="10"/>
  <c r="M15" i="10"/>
  <c r="L15" i="10"/>
  <c r="M14" i="10"/>
  <c r="L14" i="10"/>
  <c r="M13" i="10"/>
  <c r="L13" i="10"/>
  <c r="M12" i="10"/>
  <c r="L12" i="10"/>
  <c r="M11" i="10"/>
  <c r="L11" i="10"/>
  <c r="M10" i="10"/>
  <c r="L10" i="10"/>
  <c r="M9" i="10"/>
  <c r="L9" i="10"/>
  <c r="M8" i="10"/>
  <c r="L8" i="10"/>
  <c r="M7" i="10"/>
  <c r="L7" i="10"/>
  <c r="M6" i="10"/>
  <c r="L6" i="10"/>
  <c r="A6" i="10"/>
  <c r="A7" i="10" s="1"/>
  <c r="A8" i="10" s="1"/>
  <c r="A9" i="10" s="1"/>
  <c r="A10" i="10" s="1"/>
  <c r="A11" i="10" s="1"/>
  <c r="A12" i="10" s="1"/>
  <c r="A13" i="10" s="1"/>
  <c r="A14" i="10" s="1"/>
  <c r="A15" i="10" s="1"/>
  <c r="A16" i="10" s="1"/>
  <c r="A17" i="10" s="1"/>
  <c r="A18" i="10" s="1"/>
  <c r="A19" i="10" s="1"/>
  <c r="A20" i="10" s="1"/>
  <c r="A21" i="10" s="1"/>
  <c r="A22" i="10" s="1"/>
  <c r="A23" i="10" s="1"/>
  <c r="A24" i="10" s="1"/>
  <c r="A25" i="10" s="1"/>
  <c r="A26" i="10" s="1"/>
  <c r="A27" i="10" s="1"/>
  <c r="A28" i="10" s="1"/>
  <c r="A29" i="10" s="1"/>
  <c r="A30" i="10" s="1"/>
  <c r="A31" i="10" s="1"/>
  <c r="A32" i="10" s="1"/>
  <c r="A33" i="10" s="1"/>
  <c r="A34" i="10" s="1"/>
  <c r="A35" i="10" s="1"/>
  <c r="A36" i="10" s="1"/>
  <c r="A37" i="10" s="1"/>
  <c r="A38" i="10" s="1"/>
  <c r="A39" i="10" s="1"/>
  <c r="A40" i="10" s="1"/>
  <c r="A41" i="10" s="1"/>
  <c r="A42" i="10" s="1"/>
  <c r="A43" i="10" s="1"/>
  <c r="A44" i="10" s="1"/>
  <c r="A45" i="10" s="1"/>
  <c r="A46" i="10" s="1"/>
  <c r="L5" i="10"/>
  <c r="D2" i="9"/>
  <c r="H10" i="5"/>
  <c r="C3" i="3"/>
  <c r="M669" i="8"/>
  <c r="M668" i="8"/>
  <c r="M667" i="8"/>
  <c r="I666" i="8"/>
  <c r="M666" i="8"/>
  <c r="M665" i="8"/>
  <c r="M664" i="8"/>
  <c r="M663" i="8"/>
  <c r="M662" i="8"/>
  <c r="M661" i="8"/>
  <c r="M660" i="8"/>
  <c r="M659" i="8"/>
  <c r="M658" i="8"/>
  <c r="M657" i="8"/>
  <c r="M656" i="8"/>
  <c r="M655" i="8"/>
  <c r="M654" i="8"/>
  <c r="M653" i="8"/>
  <c r="M652" i="8"/>
  <c r="M651" i="8"/>
  <c r="M650" i="8"/>
  <c r="M649" i="8"/>
  <c r="M648" i="8"/>
  <c r="M647" i="8"/>
  <c r="M646" i="8"/>
  <c r="M645" i="8"/>
  <c r="M644" i="8"/>
  <c r="M643" i="8"/>
  <c r="M642" i="8"/>
  <c r="M641" i="8"/>
  <c r="M640" i="8"/>
  <c r="M639" i="8"/>
  <c r="M638" i="8"/>
  <c r="M637" i="8"/>
  <c r="M636" i="8"/>
  <c r="M635" i="8"/>
  <c r="I634" i="8"/>
  <c r="M634" i="8"/>
  <c r="M633" i="8"/>
  <c r="M632" i="8"/>
  <c r="M631" i="8"/>
  <c r="M630" i="8"/>
  <c r="M629" i="8"/>
  <c r="M628" i="8"/>
  <c r="M627" i="8"/>
  <c r="M626" i="8"/>
  <c r="M625" i="8"/>
  <c r="M624" i="8"/>
  <c r="M623" i="8"/>
  <c r="M622" i="8"/>
  <c r="M621" i="8"/>
  <c r="M620" i="8"/>
  <c r="M619" i="8"/>
  <c r="M618" i="8"/>
  <c r="M617" i="8"/>
  <c r="M616" i="8"/>
  <c r="M615" i="8"/>
  <c r="M614" i="8"/>
  <c r="M613" i="8"/>
  <c r="M612" i="8"/>
  <c r="M611" i="8"/>
  <c r="M610" i="8"/>
  <c r="M609" i="8"/>
  <c r="M608" i="8"/>
  <c r="I607" i="8"/>
  <c r="M607" i="8"/>
  <c r="M606" i="8"/>
  <c r="M605" i="8"/>
  <c r="M604" i="8"/>
  <c r="M603" i="8"/>
  <c r="M602" i="8"/>
  <c r="M601" i="8"/>
  <c r="M600" i="8"/>
  <c r="M599" i="8"/>
  <c r="M598" i="8"/>
  <c r="M597" i="8"/>
  <c r="M596" i="8"/>
  <c r="M595" i="8"/>
  <c r="M594" i="8"/>
  <c r="M593" i="8"/>
  <c r="M592" i="8"/>
  <c r="M591" i="8"/>
  <c r="M590" i="8"/>
  <c r="I589" i="8"/>
  <c r="M589" i="8"/>
  <c r="M588" i="8"/>
  <c r="M587" i="8"/>
  <c r="M586" i="8"/>
  <c r="M585" i="8"/>
  <c r="M584" i="8"/>
  <c r="M583" i="8"/>
  <c r="M582" i="8"/>
  <c r="M581" i="8"/>
  <c r="I580" i="8"/>
  <c r="M580" i="8"/>
  <c r="M579" i="8"/>
  <c r="M578" i="8"/>
  <c r="M577" i="8"/>
  <c r="M576" i="8"/>
  <c r="M575" i="8"/>
  <c r="M574" i="8"/>
  <c r="M573" i="8"/>
  <c r="M572" i="8"/>
  <c r="M571" i="8"/>
  <c r="M570" i="8"/>
  <c r="M569" i="8"/>
  <c r="M568" i="8"/>
  <c r="M567" i="8"/>
  <c r="M566" i="8"/>
  <c r="M565" i="8"/>
  <c r="M564" i="8"/>
  <c r="M563" i="8"/>
  <c r="M562" i="8"/>
  <c r="M561" i="8"/>
  <c r="M560" i="8"/>
  <c r="M559" i="8"/>
  <c r="M558" i="8"/>
  <c r="M557" i="8"/>
  <c r="M556" i="8"/>
  <c r="M555" i="8"/>
  <c r="M554" i="8"/>
  <c r="M553" i="8"/>
  <c r="M552" i="8"/>
  <c r="M551" i="8"/>
  <c r="M550" i="8"/>
  <c r="M549" i="8"/>
  <c r="M548" i="8"/>
  <c r="M547" i="8"/>
  <c r="M546" i="8"/>
  <c r="I545" i="8"/>
  <c r="M545" i="8"/>
  <c r="M544" i="8"/>
  <c r="M543" i="8"/>
  <c r="M542" i="8"/>
  <c r="M541" i="8"/>
  <c r="M540" i="8"/>
  <c r="M539" i="8"/>
  <c r="M538" i="8"/>
  <c r="M537" i="8"/>
  <c r="M536" i="8"/>
  <c r="M535" i="8"/>
  <c r="M534" i="8"/>
  <c r="M533" i="8"/>
  <c r="M532" i="8"/>
  <c r="M531" i="8"/>
  <c r="M530" i="8"/>
  <c r="M529" i="8"/>
  <c r="M528" i="8"/>
  <c r="M527" i="8"/>
  <c r="M526" i="8"/>
  <c r="M525" i="8"/>
  <c r="M524" i="8"/>
  <c r="M523" i="8"/>
  <c r="M522" i="8"/>
  <c r="M521" i="8"/>
  <c r="M520" i="8"/>
  <c r="M519" i="8"/>
  <c r="M518" i="8"/>
  <c r="M517" i="8"/>
  <c r="I516" i="8"/>
  <c r="M516" i="8"/>
  <c r="M515" i="8"/>
  <c r="M514" i="8"/>
  <c r="M513" i="8"/>
  <c r="M512" i="8"/>
  <c r="M511" i="8"/>
  <c r="M510" i="8"/>
  <c r="M509" i="8"/>
  <c r="M508" i="8"/>
  <c r="M507" i="8"/>
  <c r="M506" i="8"/>
  <c r="M505" i="8"/>
  <c r="M504" i="8"/>
  <c r="M503" i="8"/>
  <c r="M502" i="8"/>
  <c r="M501" i="8"/>
  <c r="M500" i="8"/>
  <c r="M499" i="8"/>
  <c r="M498" i="8"/>
  <c r="M497" i="8"/>
  <c r="M496" i="8"/>
  <c r="M495" i="8"/>
  <c r="M494" i="8"/>
  <c r="M493" i="8"/>
  <c r="M492" i="8"/>
  <c r="M491" i="8"/>
  <c r="M490" i="8"/>
  <c r="M489" i="8"/>
  <c r="M488" i="8"/>
  <c r="M487" i="8"/>
  <c r="M486" i="8"/>
  <c r="M485" i="8"/>
  <c r="M484" i="8"/>
  <c r="M483" i="8"/>
  <c r="M482" i="8"/>
  <c r="M481" i="8"/>
  <c r="M480" i="8"/>
  <c r="M479" i="8"/>
  <c r="M478" i="8"/>
  <c r="M477" i="8"/>
  <c r="I476" i="8"/>
  <c r="M476" i="8"/>
  <c r="M475" i="8"/>
  <c r="M474" i="8"/>
  <c r="M473" i="8"/>
  <c r="M472" i="8"/>
  <c r="M471" i="8"/>
  <c r="M470" i="8"/>
  <c r="M469" i="8"/>
  <c r="I468" i="8"/>
  <c r="M468" i="8"/>
  <c r="M467" i="8"/>
  <c r="M466" i="8"/>
  <c r="M465" i="8"/>
  <c r="M464" i="8"/>
  <c r="M463" i="8"/>
  <c r="M462" i="8"/>
  <c r="M461" i="8"/>
  <c r="M460" i="8"/>
  <c r="M459" i="8"/>
  <c r="M458" i="8"/>
  <c r="M457" i="8"/>
  <c r="M456" i="8"/>
  <c r="M455" i="8"/>
  <c r="M454" i="8"/>
  <c r="M453" i="8"/>
  <c r="M452" i="8"/>
  <c r="M451" i="8"/>
  <c r="M450" i="8"/>
  <c r="M449" i="8"/>
  <c r="M448" i="8"/>
  <c r="M447" i="8"/>
  <c r="M446" i="8"/>
  <c r="M445" i="8"/>
  <c r="M444" i="8"/>
  <c r="M443" i="8"/>
  <c r="M442" i="8"/>
  <c r="M441" i="8"/>
  <c r="M440" i="8"/>
  <c r="M439" i="8"/>
  <c r="M438" i="8"/>
  <c r="M437" i="8"/>
  <c r="I436" i="8"/>
  <c r="M436" i="8"/>
  <c r="M435" i="8"/>
  <c r="M434" i="8"/>
  <c r="M433" i="8"/>
  <c r="M432" i="8"/>
  <c r="M431" i="8"/>
  <c r="M430" i="8"/>
  <c r="M429" i="8"/>
  <c r="M428" i="8"/>
  <c r="M427" i="8"/>
  <c r="M426" i="8"/>
  <c r="M425" i="8"/>
  <c r="M424" i="8"/>
  <c r="M423" i="8"/>
  <c r="M422" i="8"/>
  <c r="M421" i="8"/>
  <c r="M420" i="8"/>
  <c r="M419" i="8"/>
  <c r="M418" i="8"/>
  <c r="M417" i="8"/>
  <c r="M416" i="8"/>
  <c r="M415" i="8"/>
  <c r="M414" i="8"/>
  <c r="I413" i="8"/>
  <c r="M413" i="8"/>
  <c r="M412" i="8"/>
  <c r="M411" i="8"/>
  <c r="M410" i="8"/>
  <c r="M409" i="8"/>
  <c r="M408" i="8"/>
  <c r="M407" i="8"/>
  <c r="M406" i="8"/>
  <c r="M405" i="8"/>
  <c r="M404" i="8"/>
  <c r="M403" i="8"/>
  <c r="M402" i="8"/>
  <c r="M401" i="8"/>
  <c r="M400" i="8"/>
  <c r="M399" i="8"/>
  <c r="M398" i="8"/>
  <c r="M397" i="8"/>
  <c r="M396" i="8"/>
  <c r="M395" i="8"/>
  <c r="M394" i="8"/>
  <c r="M393" i="8"/>
  <c r="M392" i="8"/>
  <c r="M391" i="8"/>
  <c r="M390" i="8"/>
  <c r="M389" i="8"/>
  <c r="M388" i="8"/>
  <c r="M387" i="8"/>
  <c r="M386" i="8"/>
  <c r="M385" i="8"/>
  <c r="M384" i="8"/>
  <c r="M383" i="8"/>
  <c r="M382" i="8"/>
  <c r="M381" i="8"/>
  <c r="M380" i="8"/>
  <c r="M379" i="8"/>
  <c r="M378" i="8"/>
  <c r="M377" i="8"/>
  <c r="M376" i="8"/>
  <c r="M375" i="8"/>
  <c r="M374" i="8"/>
  <c r="M373" i="8"/>
  <c r="M372" i="8"/>
  <c r="M371" i="8"/>
  <c r="M370" i="8"/>
  <c r="M369" i="8"/>
  <c r="M368" i="8"/>
  <c r="M367" i="8"/>
  <c r="M366" i="8"/>
  <c r="M365" i="8"/>
  <c r="M364" i="8"/>
  <c r="M363" i="8"/>
  <c r="M362" i="8"/>
  <c r="M361" i="8"/>
  <c r="M360" i="8"/>
  <c r="M359" i="8"/>
  <c r="M358" i="8"/>
  <c r="M357" i="8"/>
  <c r="M356" i="8"/>
  <c r="M355" i="8"/>
  <c r="M354" i="8"/>
  <c r="M353" i="8"/>
  <c r="M352" i="8"/>
  <c r="M351" i="8"/>
  <c r="M350" i="8"/>
  <c r="M349" i="8"/>
  <c r="M348" i="8"/>
  <c r="M347" i="8"/>
  <c r="M346" i="8"/>
  <c r="M345" i="8"/>
  <c r="M344" i="8"/>
  <c r="M343" i="8"/>
  <c r="M342" i="8"/>
  <c r="M341" i="8"/>
  <c r="M340" i="8"/>
  <c r="M339" i="8"/>
  <c r="M338" i="8"/>
  <c r="M337" i="8"/>
  <c r="M336" i="8"/>
  <c r="M335" i="8"/>
  <c r="M334" i="8"/>
  <c r="M333" i="8"/>
  <c r="M332" i="8"/>
  <c r="M331" i="8"/>
  <c r="M330" i="8"/>
  <c r="M329" i="8"/>
  <c r="M328" i="8"/>
  <c r="M327" i="8"/>
  <c r="M326" i="8"/>
  <c r="M325" i="8"/>
  <c r="M324" i="8"/>
  <c r="M323" i="8"/>
  <c r="M322" i="8"/>
  <c r="M321" i="8"/>
  <c r="M320" i="8"/>
  <c r="M319" i="8"/>
  <c r="M318" i="8"/>
  <c r="M317" i="8"/>
  <c r="M316" i="8"/>
  <c r="M315" i="8"/>
  <c r="M314" i="8"/>
  <c r="M313" i="8"/>
  <c r="M312" i="8"/>
  <c r="M311" i="8"/>
  <c r="M310" i="8"/>
  <c r="M309" i="8"/>
  <c r="M308" i="8"/>
  <c r="I307" i="8"/>
  <c r="M307" i="8"/>
  <c r="M306" i="8"/>
  <c r="M305" i="8"/>
  <c r="M304" i="8"/>
  <c r="M303" i="8"/>
  <c r="M302" i="8"/>
  <c r="M301" i="8"/>
  <c r="M300" i="8"/>
  <c r="M299" i="8"/>
  <c r="M298" i="8"/>
  <c r="M297" i="8"/>
  <c r="M296" i="8"/>
  <c r="M295" i="8"/>
  <c r="M294" i="8"/>
  <c r="M293" i="8"/>
  <c r="M292" i="8"/>
  <c r="M291" i="8"/>
  <c r="M290" i="8"/>
  <c r="M289" i="8"/>
  <c r="M288" i="8"/>
  <c r="M287" i="8"/>
  <c r="M286" i="8"/>
  <c r="M285" i="8"/>
  <c r="M284" i="8"/>
  <c r="M283" i="8"/>
  <c r="M282" i="8"/>
  <c r="M281" i="8"/>
  <c r="M280" i="8"/>
  <c r="M279" i="8"/>
  <c r="M278" i="8"/>
  <c r="M277" i="8"/>
  <c r="M276" i="8"/>
  <c r="M275" i="8"/>
  <c r="M274" i="8"/>
  <c r="M273" i="8"/>
  <c r="M272" i="8"/>
  <c r="M271" i="8"/>
  <c r="M270" i="8"/>
  <c r="M269" i="8"/>
  <c r="M268" i="8"/>
  <c r="M267" i="8"/>
  <c r="M266" i="8"/>
  <c r="M265" i="8"/>
  <c r="M264" i="8"/>
  <c r="M263" i="8"/>
  <c r="M262" i="8"/>
  <c r="I261" i="8"/>
  <c r="M261" i="8"/>
  <c r="M260" i="8"/>
  <c r="M259" i="8"/>
  <c r="M258" i="8"/>
  <c r="M257" i="8"/>
  <c r="M256" i="8"/>
  <c r="M255" i="8"/>
  <c r="M254" i="8"/>
  <c r="M253" i="8"/>
  <c r="M252" i="8"/>
  <c r="M251" i="8"/>
  <c r="M250" i="8"/>
  <c r="M249" i="8"/>
  <c r="M248" i="8"/>
  <c r="M247" i="8"/>
  <c r="M246" i="8"/>
  <c r="I245" i="8"/>
  <c r="M245" i="8"/>
  <c r="M244" i="8"/>
  <c r="M243" i="8"/>
  <c r="M242" i="8"/>
  <c r="M241" i="8"/>
  <c r="M240" i="8"/>
  <c r="M239" i="8"/>
  <c r="M238" i="8"/>
  <c r="M237" i="8"/>
  <c r="M236" i="8"/>
  <c r="M235" i="8"/>
  <c r="M234" i="8"/>
  <c r="M233" i="8"/>
  <c r="M232" i="8"/>
  <c r="M231" i="8"/>
  <c r="M230" i="8"/>
  <c r="M229" i="8"/>
  <c r="M228" i="8"/>
  <c r="M227" i="8"/>
  <c r="M226" i="8"/>
  <c r="M225" i="8"/>
  <c r="M224" i="8"/>
  <c r="M223" i="8"/>
  <c r="M222" i="8"/>
  <c r="M221" i="8"/>
  <c r="M220" i="8"/>
  <c r="M219" i="8"/>
  <c r="M218" i="8"/>
  <c r="M217" i="8"/>
  <c r="M216" i="8"/>
  <c r="M215" i="8"/>
  <c r="M214" i="8"/>
  <c r="M213" i="8"/>
  <c r="M212" i="8"/>
  <c r="M211" i="8"/>
  <c r="M210" i="8"/>
  <c r="M209" i="8"/>
  <c r="M208" i="8"/>
  <c r="M207" i="8"/>
  <c r="M206" i="8"/>
  <c r="M205" i="8"/>
  <c r="M204" i="8"/>
  <c r="M203" i="8"/>
  <c r="M202" i="8"/>
  <c r="M201" i="8"/>
  <c r="M200" i="8"/>
  <c r="M199" i="8"/>
  <c r="M198" i="8"/>
  <c r="M197" i="8"/>
  <c r="M196" i="8"/>
  <c r="M195" i="8"/>
  <c r="M194" i="8"/>
  <c r="M193" i="8"/>
  <c r="M192" i="8"/>
  <c r="M191" i="8"/>
  <c r="M190" i="8"/>
  <c r="M189" i="8"/>
  <c r="M188" i="8"/>
  <c r="M187" i="8"/>
  <c r="M186" i="8"/>
  <c r="M185" i="8"/>
  <c r="M184" i="8"/>
  <c r="M183" i="8"/>
  <c r="M182" i="8"/>
  <c r="M181" i="8"/>
  <c r="M180" i="8"/>
  <c r="M179" i="8"/>
  <c r="M178" i="8"/>
  <c r="M177" i="8"/>
  <c r="M176" i="8"/>
  <c r="M175" i="8"/>
  <c r="M174" i="8"/>
  <c r="M173" i="8"/>
  <c r="M172" i="8"/>
  <c r="M171" i="8"/>
  <c r="M170" i="8"/>
  <c r="M169" i="8"/>
  <c r="M168" i="8"/>
  <c r="M167" i="8"/>
  <c r="M166" i="8"/>
  <c r="M165" i="8"/>
  <c r="M164" i="8"/>
  <c r="M163" i="8"/>
  <c r="M162" i="8"/>
  <c r="M161" i="8"/>
  <c r="M160" i="8"/>
  <c r="M159" i="8"/>
  <c r="M158" i="8"/>
  <c r="M157" i="8"/>
  <c r="M156" i="8"/>
  <c r="M155" i="8"/>
  <c r="M154" i="8"/>
  <c r="M153" i="8"/>
  <c r="M152" i="8"/>
  <c r="M151" i="8"/>
  <c r="M150" i="8"/>
  <c r="M149" i="8"/>
  <c r="M148" i="8"/>
  <c r="M147" i="8"/>
  <c r="M146" i="8"/>
  <c r="M145" i="8"/>
  <c r="M144" i="8"/>
  <c r="M143" i="8"/>
  <c r="M142" i="8"/>
  <c r="M141" i="8"/>
  <c r="M140" i="8"/>
  <c r="M139" i="8"/>
  <c r="M138" i="8"/>
  <c r="M137" i="8"/>
  <c r="M136" i="8"/>
  <c r="M135" i="8"/>
  <c r="M134" i="8"/>
  <c r="M133" i="8"/>
  <c r="M132" i="8"/>
  <c r="M131" i="8"/>
  <c r="M130" i="8"/>
  <c r="M129" i="8"/>
  <c r="M128" i="8"/>
  <c r="M127" i="8"/>
  <c r="M126" i="8"/>
  <c r="M125" i="8"/>
  <c r="M124" i="8"/>
  <c r="M123" i="8"/>
  <c r="M122" i="8"/>
  <c r="M121" i="8"/>
  <c r="M120" i="8"/>
  <c r="M119" i="8"/>
  <c r="M118" i="8"/>
  <c r="M117" i="8"/>
  <c r="M116" i="8"/>
  <c r="M115" i="8"/>
  <c r="M114" i="8"/>
  <c r="M113" i="8"/>
  <c r="M112" i="8"/>
  <c r="M111" i="8"/>
  <c r="M110" i="8"/>
  <c r="M109" i="8"/>
  <c r="M108" i="8"/>
  <c r="M107" i="8"/>
  <c r="M106" i="8"/>
  <c r="M105" i="8"/>
  <c r="M104" i="8"/>
  <c r="M103" i="8"/>
  <c r="M102" i="8"/>
  <c r="M101" i="8"/>
  <c r="M100" i="8"/>
  <c r="M99" i="8"/>
  <c r="M98" i="8"/>
  <c r="M97" i="8"/>
  <c r="M96" i="8"/>
  <c r="M95" i="8"/>
  <c r="M94" i="8"/>
  <c r="M93" i="8"/>
  <c r="M92" i="8"/>
  <c r="M91" i="8"/>
  <c r="M90" i="8"/>
  <c r="M89" i="8"/>
  <c r="M88" i="8"/>
  <c r="M87" i="8"/>
  <c r="M86" i="8"/>
  <c r="M85" i="8"/>
  <c r="M84" i="8"/>
  <c r="M83" i="8"/>
  <c r="M82" i="8"/>
  <c r="M81" i="8"/>
  <c r="M80" i="8"/>
  <c r="M79" i="8"/>
  <c r="M78" i="8"/>
  <c r="M77" i="8"/>
  <c r="M76" i="8"/>
  <c r="M75" i="8"/>
  <c r="M74" i="8"/>
  <c r="M73" i="8"/>
  <c r="M72" i="8"/>
  <c r="M71" i="8"/>
  <c r="M70" i="8"/>
  <c r="M69" i="8"/>
  <c r="M68" i="8"/>
  <c r="M67" i="8"/>
  <c r="M66" i="8"/>
  <c r="M65" i="8"/>
  <c r="M64" i="8"/>
  <c r="M63" i="8"/>
  <c r="M62" i="8"/>
  <c r="M61" i="8"/>
  <c r="M60" i="8"/>
  <c r="M59" i="8"/>
  <c r="M58" i="8"/>
  <c r="M57" i="8"/>
  <c r="M56" i="8"/>
  <c r="M55" i="8"/>
  <c r="M54" i="8"/>
  <c r="M53" i="8"/>
  <c r="M52" i="8"/>
  <c r="M51" i="8"/>
  <c r="M50" i="8"/>
  <c r="M49" i="8"/>
  <c r="M48" i="8"/>
  <c r="M47" i="8"/>
  <c r="M46" i="8"/>
  <c r="M45" i="8"/>
  <c r="M44" i="8"/>
  <c r="M43" i="8"/>
  <c r="M42" i="8"/>
  <c r="M41" i="8"/>
  <c r="M40" i="8"/>
  <c r="M39" i="8"/>
  <c r="M38" i="8"/>
  <c r="M37" i="8"/>
  <c r="M36" i="8"/>
  <c r="M35" i="8"/>
  <c r="M34" i="8"/>
  <c r="M33" i="8"/>
  <c r="M32" i="8"/>
  <c r="M31" i="8"/>
  <c r="M30" i="8"/>
  <c r="M29" i="8"/>
  <c r="M28" i="8"/>
  <c r="M27" i="8"/>
  <c r="M26" i="8"/>
  <c r="M25" i="8"/>
  <c r="M24" i="8"/>
  <c r="M23" i="8"/>
  <c r="M22" i="8"/>
  <c r="M21" i="8"/>
  <c r="J21" i="8"/>
  <c r="M20" i="8"/>
  <c r="J20" i="8"/>
  <c r="M19" i="8"/>
  <c r="J19" i="8"/>
  <c r="M18" i="8"/>
  <c r="J18" i="8"/>
  <c r="M17" i="8"/>
  <c r="J17" i="8"/>
  <c r="M16" i="8"/>
  <c r="J16" i="8"/>
  <c r="M15" i="8"/>
  <c r="J15" i="8"/>
  <c r="M14" i="8"/>
  <c r="J14" i="8"/>
  <c r="M13" i="8"/>
  <c r="J13" i="8"/>
  <c r="M12" i="8"/>
  <c r="J12" i="8"/>
  <c r="M11" i="8"/>
  <c r="J11" i="8"/>
  <c r="M10" i="8"/>
  <c r="J10" i="8"/>
  <c r="M9" i="8"/>
  <c r="J9" i="8"/>
  <c r="M8" i="8"/>
  <c r="J8" i="8"/>
  <c r="M7" i="8"/>
  <c r="J7" i="8"/>
  <c r="M6" i="8"/>
  <c r="J6" i="8"/>
  <c r="M5" i="8"/>
  <c r="J5" i="8"/>
  <c r="M4" i="8"/>
  <c r="J4" i="8"/>
  <c r="M3" i="8"/>
  <c r="J3" i="8"/>
  <c r="H47" i="5"/>
  <c r="H65" i="5"/>
  <c r="H64" i="5"/>
  <c r="H63" i="5"/>
  <c r="H6" i="5"/>
  <c r="H12" i="5"/>
  <c r="H15" i="5"/>
  <c r="H17" i="5"/>
  <c r="H23" i="5"/>
  <c r="H25" i="5"/>
  <c r="H27" i="5"/>
  <c r="H31" i="5"/>
  <c r="H33" i="5"/>
  <c r="H37" i="5"/>
  <c r="H39" i="5"/>
  <c r="H45" i="5"/>
  <c r="H48" i="5"/>
  <c r="H55" i="5"/>
  <c r="H60" i="5"/>
  <c r="H62" i="5"/>
  <c r="H61" i="5"/>
  <c r="H59" i="5"/>
  <c r="H58" i="5"/>
  <c r="H57" i="5"/>
  <c r="H56" i="5"/>
  <c r="H53" i="5"/>
  <c r="H52" i="5"/>
  <c r="H51" i="5"/>
  <c r="H50" i="5"/>
  <c r="H49" i="5"/>
  <c r="H46" i="5"/>
  <c r="H44" i="5"/>
  <c r="H43" i="5"/>
  <c r="H42" i="5"/>
  <c r="H41" i="5"/>
  <c r="H40" i="5"/>
  <c r="H38" i="5"/>
  <c r="H36" i="5"/>
  <c r="H35" i="5"/>
  <c r="H34" i="5"/>
  <c r="H32" i="5"/>
  <c r="H30" i="5"/>
  <c r="H29" i="5"/>
  <c r="H28" i="5"/>
  <c r="H26" i="5"/>
  <c r="H24" i="5"/>
  <c r="H22" i="5"/>
  <c r="H21" i="5"/>
  <c r="H20" i="5"/>
  <c r="H19" i="5"/>
  <c r="H18" i="5"/>
  <c r="H16" i="5"/>
  <c r="H14" i="5"/>
  <c r="H13" i="5"/>
  <c r="H11" i="5"/>
  <c r="H9" i="5"/>
  <c r="H8" i="5"/>
  <c r="H7" i="5"/>
  <c r="H5" i="5"/>
  <c r="H4" i="5"/>
  <c r="H3" i="5"/>
  <c r="I3" i="5" l="1"/>
  <c r="I652" i="8"/>
  <c r="I622" i="8"/>
  <c r="I487" i="8"/>
  <c r="I456" i="8"/>
  <c r="I443" i="8"/>
  <c r="I402" i="8"/>
  <c r="I387" i="8"/>
  <c r="I352" i="8"/>
  <c r="I311" i="8"/>
  <c r="I277" i="8"/>
  <c r="I236" i="8"/>
  <c r="I4" i="5"/>
  <c r="I201" i="8"/>
  <c r="I177" i="8"/>
  <c r="I157" i="8"/>
  <c r="I133" i="8"/>
  <c r="I106" i="8"/>
  <c r="I97" i="8"/>
  <c r="I73" i="8"/>
  <c r="I49" i="8"/>
  <c r="I5" i="5"/>
  <c r="I644" i="8"/>
  <c r="I610" i="8"/>
  <c r="I555" i="8"/>
  <c r="I537" i="8"/>
  <c r="I507" i="8"/>
  <c r="I473" i="8"/>
  <c r="I450" i="8"/>
  <c r="I423" i="8"/>
  <c r="I403" i="8"/>
  <c r="I370" i="8"/>
  <c r="I365" i="8"/>
  <c r="I323" i="8"/>
  <c r="I280" i="8"/>
  <c r="I241" i="8"/>
  <c r="I200" i="8"/>
  <c r="I174" i="8"/>
  <c r="I159" i="8"/>
  <c r="I137" i="8"/>
  <c r="I109" i="8"/>
  <c r="I96" i="8"/>
  <c r="I66" i="8"/>
  <c r="I54" i="8"/>
  <c r="I22" i="8"/>
  <c r="I7" i="8"/>
  <c r="I7" i="5"/>
  <c r="I538" i="8"/>
  <c r="I525" i="8"/>
  <c r="I491" i="8"/>
  <c r="I455" i="8"/>
  <c r="I438" i="8"/>
  <c r="I415" i="8"/>
  <c r="I376" i="8"/>
  <c r="I338" i="8"/>
  <c r="I308" i="8"/>
  <c r="I255" i="8"/>
  <c r="I249" i="8"/>
  <c r="I210" i="8"/>
  <c r="I198" i="8"/>
  <c r="I166" i="8"/>
  <c r="I149" i="8"/>
  <c r="I128" i="8"/>
  <c r="I102" i="8"/>
  <c r="I94" i="8"/>
  <c r="I71" i="8"/>
  <c r="I44" i="8"/>
  <c r="I39" i="8"/>
  <c r="I13" i="8"/>
  <c r="I8" i="5"/>
  <c r="I298" i="8"/>
  <c r="I281" i="8"/>
  <c r="I250" i="8"/>
  <c r="I214" i="8"/>
  <c r="I197" i="8"/>
  <c r="I169" i="8"/>
  <c r="I152" i="8"/>
  <c r="I134" i="8"/>
  <c r="I114" i="8"/>
  <c r="I91" i="8"/>
  <c r="I9" i="5"/>
  <c r="I566" i="8"/>
  <c r="I535" i="8"/>
  <c r="I508" i="8"/>
  <c r="I480" i="8"/>
  <c r="I463" i="8"/>
  <c r="I420" i="8"/>
  <c r="I414" i="8"/>
  <c r="I380" i="8"/>
  <c r="I344" i="8"/>
  <c r="I326" i="8"/>
  <c r="I302" i="8"/>
  <c r="I269" i="8"/>
  <c r="I41" i="8"/>
  <c r="I14" i="8"/>
  <c r="I11" i="5"/>
  <c r="I648" i="8"/>
  <c r="I623" i="8"/>
  <c r="I608" i="8"/>
  <c r="I561" i="8"/>
  <c r="I528" i="8"/>
  <c r="I518" i="8"/>
  <c r="I477" i="8"/>
  <c r="I449" i="8"/>
  <c r="I439" i="8"/>
  <c r="I409" i="8"/>
  <c r="I382" i="8"/>
  <c r="I355" i="8"/>
  <c r="I328" i="8"/>
  <c r="I286" i="8"/>
  <c r="I264" i="8"/>
  <c r="I229" i="8"/>
  <c r="I218" i="8"/>
  <c r="I121" i="8"/>
  <c r="I101" i="8"/>
  <c r="I69" i="8"/>
  <c r="I56" i="8"/>
  <c r="I26" i="8"/>
  <c r="I2" i="8"/>
  <c r="I13" i="5"/>
  <c r="I556" i="8"/>
  <c r="I539" i="8"/>
  <c r="I512" i="8"/>
  <c r="I488" i="8"/>
  <c r="I432" i="8"/>
  <c r="I14" i="5"/>
  <c r="I649" i="8"/>
  <c r="I621" i="8"/>
  <c r="I597" i="8"/>
  <c r="I578" i="8"/>
  <c r="I541" i="8"/>
  <c r="I510" i="8"/>
  <c r="I361" i="8"/>
  <c r="I324" i="8"/>
  <c r="I309" i="8"/>
  <c r="I263" i="8"/>
  <c r="I227" i="8"/>
  <c r="I211" i="8"/>
  <c r="I196" i="8"/>
  <c r="I167" i="8"/>
  <c r="I151" i="8"/>
  <c r="I124" i="8"/>
  <c r="I115" i="8"/>
  <c r="I85" i="8"/>
  <c r="I16" i="5"/>
  <c r="I571" i="8"/>
  <c r="I549" i="8"/>
  <c r="I504" i="8"/>
  <c r="I485" i="8"/>
  <c r="I458" i="8"/>
  <c r="I416" i="8"/>
  <c r="I393" i="8"/>
  <c r="I366" i="8"/>
  <c r="I342" i="8"/>
  <c r="I312" i="8"/>
  <c r="I282" i="8"/>
  <c r="I276" i="8"/>
  <c r="I222" i="8"/>
  <c r="I206" i="8"/>
  <c r="I183" i="8"/>
  <c r="I168" i="8"/>
  <c r="I160" i="8"/>
  <c r="I127" i="8"/>
  <c r="I105" i="8"/>
  <c r="I82" i="8"/>
  <c r="I68" i="8"/>
  <c r="I53" i="8"/>
  <c r="I37" i="8"/>
  <c r="I12" i="8"/>
  <c r="I18" i="5"/>
  <c r="I603" i="8"/>
  <c r="I579" i="8"/>
  <c r="I544" i="8"/>
  <c r="I520" i="8"/>
  <c r="I496" i="8"/>
  <c r="I452" i="8"/>
  <c r="I431" i="8"/>
  <c r="I411" i="8"/>
  <c r="I383" i="8"/>
  <c r="I19" i="5"/>
  <c r="I337" i="8"/>
  <c r="I40" i="8"/>
  <c r="I16" i="8"/>
  <c r="I20" i="5"/>
  <c r="I533" i="8"/>
  <c r="I524" i="8"/>
  <c r="I492" i="8"/>
  <c r="I444" i="8"/>
  <c r="I440" i="8"/>
  <c r="I396" i="8"/>
  <c r="I388" i="8"/>
  <c r="I363" i="8"/>
  <c r="I322" i="8"/>
  <c r="I292" i="8"/>
  <c r="I262" i="8"/>
  <c r="I240" i="8"/>
  <c r="I188" i="8"/>
  <c r="I181" i="8"/>
  <c r="I158" i="8"/>
  <c r="I131" i="8"/>
  <c r="I108" i="8"/>
  <c r="I86" i="8"/>
  <c r="I77" i="8"/>
  <c r="I51" i="8"/>
  <c r="I35" i="8"/>
  <c r="I4" i="8"/>
  <c r="I21" i="5"/>
  <c r="I251" i="8"/>
  <c r="I22" i="5"/>
  <c r="I570" i="8"/>
  <c r="I551" i="8"/>
  <c r="I503" i="8"/>
  <c r="I472" i="8"/>
  <c r="I467" i="8"/>
  <c r="I427" i="8"/>
  <c r="I391" i="8"/>
  <c r="I371" i="8"/>
  <c r="I341" i="8"/>
  <c r="I320" i="8"/>
  <c r="I291" i="8"/>
  <c r="I270" i="8"/>
  <c r="I242" i="8"/>
  <c r="I219" i="8"/>
  <c r="I24" i="5"/>
  <c r="I598" i="8"/>
  <c r="I26" i="5"/>
  <c r="I569" i="8"/>
  <c r="I546" i="8"/>
  <c r="I502" i="8"/>
  <c r="I484" i="8"/>
  <c r="I445" i="8"/>
  <c r="I433" i="8"/>
  <c r="I395" i="8"/>
  <c r="I378" i="8"/>
  <c r="I356" i="8"/>
  <c r="I327" i="8"/>
  <c r="I284" i="8"/>
  <c r="I268" i="8"/>
  <c r="I228" i="8"/>
  <c r="I207" i="8"/>
  <c r="I184" i="8"/>
  <c r="I170" i="8"/>
  <c r="I156" i="8"/>
  <c r="I130" i="8"/>
  <c r="I110" i="8"/>
  <c r="I95" i="8"/>
  <c r="I74" i="8"/>
  <c r="I42" i="8"/>
  <c r="I23" i="8"/>
  <c r="I9" i="8"/>
  <c r="I28" i="5"/>
  <c r="I563" i="8"/>
  <c r="I536" i="8"/>
  <c r="I519" i="8"/>
  <c r="I474" i="8"/>
  <c r="I464" i="8"/>
  <c r="I424" i="8"/>
  <c r="I400" i="8"/>
  <c r="I384" i="8"/>
  <c r="I357" i="8"/>
  <c r="I334" i="8"/>
  <c r="I294" i="8"/>
  <c r="I256" i="8"/>
  <c r="I233" i="8"/>
  <c r="I215" i="8"/>
  <c r="I186" i="8"/>
  <c r="I172" i="8"/>
  <c r="I79" i="8"/>
  <c r="I60" i="8"/>
  <c r="I33" i="8"/>
  <c r="I19" i="8"/>
  <c r="I29" i="5"/>
  <c r="I668" i="8"/>
  <c r="I633" i="8"/>
  <c r="I596" i="8"/>
  <c r="I568" i="8"/>
  <c r="I540" i="8"/>
  <c r="I506" i="8"/>
  <c r="I494" i="8"/>
  <c r="I453" i="8"/>
  <c r="I430" i="8"/>
  <c r="I406" i="8"/>
  <c r="I389" i="8"/>
  <c r="I353" i="8"/>
  <c r="I313" i="8"/>
  <c r="I295" i="8"/>
  <c r="I253" i="8"/>
  <c r="I243" i="8"/>
  <c r="I217" i="8"/>
  <c r="I185" i="8"/>
  <c r="I175" i="8"/>
  <c r="I148" i="8"/>
  <c r="I135" i="8"/>
  <c r="I119" i="8"/>
  <c r="I93" i="8"/>
  <c r="I64" i="8"/>
  <c r="I46" i="8"/>
  <c r="I24" i="8"/>
  <c r="I18" i="8"/>
  <c r="I30" i="5"/>
  <c r="I562" i="8"/>
  <c r="I526" i="8"/>
  <c r="I523" i="8"/>
  <c r="I490" i="8"/>
  <c r="I465" i="8"/>
  <c r="I419" i="8"/>
  <c r="I397" i="8"/>
  <c r="I386" i="8"/>
  <c r="I349" i="8"/>
  <c r="I315" i="8"/>
  <c r="I306" i="8"/>
  <c r="I271" i="8"/>
  <c r="I244" i="8"/>
  <c r="I81" i="8"/>
  <c r="I59" i="8"/>
  <c r="I31" i="8"/>
  <c r="I20" i="8"/>
  <c r="I32" i="5"/>
  <c r="I567" i="8"/>
  <c r="I34" i="5"/>
  <c r="I665" i="8"/>
  <c r="I627" i="8"/>
  <c r="I588" i="8"/>
  <c r="I559" i="8"/>
  <c r="I530" i="8"/>
  <c r="I521" i="8"/>
  <c r="I493" i="8"/>
  <c r="I459" i="8"/>
  <c r="I429" i="8"/>
  <c r="I398" i="8"/>
  <c r="I379" i="8"/>
  <c r="I346" i="8"/>
  <c r="I317" i="8"/>
  <c r="I287" i="8"/>
  <c r="I254" i="8"/>
  <c r="I226" i="8"/>
  <c r="I205" i="8"/>
  <c r="I153" i="8"/>
  <c r="I139" i="8"/>
  <c r="I117" i="8"/>
  <c r="I89" i="8"/>
  <c r="I67" i="8"/>
  <c r="I61" i="8"/>
  <c r="I25" i="8"/>
  <c r="I5" i="8"/>
  <c r="I35" i="5"/>
  <c r="I667" i="8"/>
  <c r="I632" i="8"/>
  <c r="I594" i="8"/>
  <c r="I560" i="8"/>
  <c r="I532" i="8"/>
  <c r="I515" i="8"/>
  <c r="I36" i="5"/>
  <c r="I573" i="8"/>
  <c r="I553" i="8"/>
  <c r="I501" i="8"/>
  <c r="I495" i="8"/>
  <c r="I461" i="8"/>
  <c r="I442" i="8"/>
  <c r="I399" i="8"/>
  <c r="I372" i="8"/>
  <c r="I350" i="8"/>
  <c r="I333" i="8"/>
  <c r="I289" i="8"/>
  <c r="I267" i="8"/>
  <c r="I234" i="8"/>
  <c r="I204" i="8"/>
  <c r="I190" i="8"/>
  <c r="I163" i="8"/>
  <c r="I144" i="8"/>
  <c r="I125" i="8"/>
  <c r="I111" i="8"/>
  <c r="I87" i="8"/>
  <c r="I63" i="8"/>
  <c r="I48" i="8"/>
  <c r="I28" i="8"/>
  <c r="I10" i="8"/>
  <c r="I38" i="5"/>
  <c r="I574" i="8"/>
  <c r="I548" i="8"/>
  <c r="I511" i="8"/>
  <c r="I475" i="8"/>
  <c r="I469" i="8"/>
  <c r="I426" i="8"/>
  <c r="I408" i="8"/>
  <c r="I375" i="8"/>
  <c r="I354" i="8"/>
  <c r="I332" i="8"/>
  <c r="I290" i="8"/>
  <c r="I278" i="8"/>
  <c r="I237" i="8"/>
  <c r="I213" i="8"/>
  <c r="I193" i="8"/>
  <c r="I165" i="8"/>
  <c r="I142" i="8"/>
  <c r="I123" i="8"/>
  <c r="I107" i="8"/>
  <c r="I99" i="8"/>
  <c r="I80" i="8"/>
  <c r="I50" i="8"/>
  <c r="I27" i="8"/>
  <c r="I3" i="8"/>
  <c r="I40" i="5"/>
  <c r="I247" i="8"/>
  <c r="I41" i="5"/>
  <c r="I339" i="8"/>
  <c r="I297" i="8"/>
  <c r="I266" i="8"/>
  <c r="I239" i="8"/>
  <c r="I220" i="8"/>
  <c r="I191" i="8"/>
  <c r="I176" i="8"/>
  <c r="I120" i="8"/>
  <c r="I100" i="8"/>
  <c r="I65" i="8"/>
  <c r="I58" i="8"/>
  <c r="I42" i="5"/>
  <c r="I483" i="8"/>
  <c r="I466" i="8"/>
  <c r="I425" i="8"/>
  <c r="I412" i="8"/>
  <c r="I385" i="8"/>
  <c r="I358" i="8"/>
  <c r="I330" i="8"/>
  <c r="I301" i="8"/>
  <c r="I259" i="8"/>
  <c r="I43" i="5"/>
  <c r="I669" i="8"/>
  <c r="I630" i="8"/>
  <c r="I591" i="8"/>
  <c r="I576" i="8"/>
  <c r="I543" i="8"/>
  <c r="I514" i="8"/>
  <c r="I482" i="8"/>
  <c r="I454" i="8"/>
  <c r="I434" i="8"/>
  <c r="I407" i="8"/>
  <c r="I44" i="5"/>
  <c r="I310" i="8"/>
  <c r="I265" i="8"/>
  <c r="I232" i="8"/>
  <c r="I221" i="8"/>
  <c r="I195" i="8"/>
  <c r="I179" i="8"/>
  <c r="I146" i="8"/>
  <c r="I136" i="8"/>
  <c r="I78" i="8"/>
  <c r="I57" i="8"/>
  <c r="I46" i="5"/>
  <c r="I572" i="8"/>
  <c r="I542" i="8"/>
  <c r="I509" i="8"/>
  <c r="I470" i="8"/>
  <c r="I447" i="8"/>
  <c r="I417" i="8"/>
  <c r="I404" i="8"/>
  <c r="I369" i="8"/>
  <c r="I340" i="8"/>
  <c r="I318" i="8"/>
  <c r="I285" i="8"/>
  <c r="I272" i="8"/>
  <c r="I225" i="8"/>
  <c r="I202" i="8"/>
  <c r="I199" i="8"/>
  <c r="I180" i="8"/>
  <c r="I147" i="8"/>
  <c r="I126" i="8"/>
  <c r="I118" i="8"/>
  <c r="I83" i="8"/>
  <c r="I76" i="8"/>
  <c r="I47" i="8"/>
  <c r="I29" i="8"/>
  <c r="I17" i="8"/>
  <c r="I49" i="5"/>
  <c r="I554" i="8"/>
  <c r="I527" i="8"/>
  <c r="I498" i="8"/>
  <c r="I471" i="8"/>
  <c r="I446" i="8"/>
  <c r="I418" i="8"/>
  <c r="I390" i="8"/>
  <c r="I367" i="8"/>
  <c r="I343" i="8"/>
  <c r="I319" i="8"/>
  <c r="I283" i="8"/>
  <c r="I260" i="8"/>
  <c r="I230" i="8"/>
  <c r="I203" i="8"/>
  <c r="I182" i="8"/>
  <c r="I178" i="8"/>
  <c r="I143" i="8"/>
  <c r="I129" i="8"/>
  <c r="I70" i="8"/>
  <c r="I45" i="8"/>
  <c r="I34" i="8"/>
  <c r="I15" i="8"/>
  <c r="I50" i="5"/>
  <c r="I564" i="8"/>
  <c r="I529" i="8"/>
  <c r="I505" i="8"/>
  <c r="I497" i="8"/>
  <c r="I451" i="8"/>
  <c r="I435" i="8"/>
  <c r="I405" i="8"/>
  <c r="I374" i="8"/>
  <c r="I359" i="8"/>
  <c r="I331" i="8"/>
  <c r="I293" i="8"/>
  <c r="I258" i="8"/>
  <c r="I224" i="8"/>
  <c r="I216" i="8"/>
  <c r="I189" i="8"/>
  <c r="I171" i="8"/>
  <c r="I38" i="8"/>
  <c r="I11" i="8"/>
  <c r="I51" i="5"/>
  <c r="I659" i="8"/>
  <c r="I628" i="8"/>
  <c r="I605" i="8"/>
  <c r="I577" i="8"/>
  <c r="I550" i="8"/>
  <c r="I500" i="8"/>
  <c r="I479" i="8"/>
  <c r="I448" i="8"/>
  <c r="I421" i="8"/>
  <c r="I410" i="8"/>
  <c r="I373" i="8"/>
  <c r="I362" i="8"/>
  <c r="I314" i="8"/>
  <c r="I288" i="8"/>
  <c r="I252" i="8"/>
  <c r="I223" i="8"/>
  <c r="I209" i="8"/>
  <c r="I192" i="8"/>
  <c r="I162" i="8"/>
  <c r="I145" i="8"/>
  <c r="I132" i="8"/>
  <c r="I113" i="8"/>
  <c r="I98" i="8"/>
  <c r="I75" i="8"/>
  <c r="I55" i="8"/>
  <c r="I36" i="8"/>
  <c r="I8" i="8"/>
  <c r="I52" i="5"/>
  <c r="I360" i="8"/>
  <c r="I329" i="8"/>
  <c r="I303" i="8"/>
  <c r="I273" i="8"/>
  <c r="I238" i="8"/>
  <c r="I150" i="8"/>
  <c r="I138" i="8"/>
  <c r="I116" i="8"/>
  <c r="I90" i="8"/>
  <c r="I53" i="5"/>
  <c r="I54" i="5"/>
  <c r="I364" i="8"/>
  <c r="I56" i="5"/>
  <c r="I558" i="8"/>
  <c r="I534" i="8"/>
  <c r="I499" i="8"/>
  <c r="I481" i="8"/>
  <c r="I460" i="8"/>
  <c r="I428" i="8"/>
  <c r="I392" i="8"/>
  <c r="I377" i="8"/>
  <c r="I351" i="8"/>
  <c r="I316" i="8"/>
  <c r="I296" i="8"/>
  <c r="I57" i="5"/>
  <c r="I336" i="8"/>
  <c r="I299" i="8"/>
  <c r="I279" i="8"/>
  <c r="I246" i="8"/>
  <c r="I58" i="5"/>
  <c r="I646" i="8"/>
  <c r="I614" i="8"/>
  <c r="I599" i="8"/>
  <c r="I581" i="8"/>
  <c r="I552" i="8"/>
  <c r="I513" i="8"/>
  <c r="I486" i="8"/>
  <c r="I422" i="8"/>
  <c r="I348" i="8"/>
  <c r="I335" i="8"/>
  <c r="I305" i="8"/>
  <c r="I275" i="8"/>
  <c r="I231" i="8"/>
  <c r="I208" i="8"/>
  <c r="I194" i="8"/>
  <c r="I173" i="8"/>
  <c r="I154" i="8"/>
  <c r="I140" i="8"/>
  <c r="I103" i="8"/>
  <c r="I88" i="8"/>
  <c r="I72" i="8"/>
  <c r="I52" i="8"/>
  <c r="I32" i="8"/>
  <c r="I21" i="8"/>
  <c r="I59" i="5"/>
  <c r="I575" i="8"/>
  <c r="I547" i="8"/>
  <c r="I517" i="8"/>
  <c r="I478" i="8"/>
  <c r="I462" i="8"/>
  <c r="I437" i="8"/>
  <c r="I401" i="8"/>
  <c r="I381" i="8"/>
  <c r="I347" i="8"/>
  <c r="I321" i="8"/>
  <c r="I304" i="8"/>
  <c r="I274" i="8"/>
  <c r="I235" i="8"/>
  <c r="I161" i="8"/>
  <c r="I141" i="8"/>
  <c r="I112" i="8"/>
  <c r="I92" i="8"/>
  <c r="I61" i="5"/>
  <c r="I557" i="8"/>
  <c r="I531" i="8"/>
  <c r="I522" i="8"/>
  <c r="I489" i="8"/>
  <c r="I457" i="8"/>
  <c r="I441" i="8"/>
  <c r="I394" i="8"/>
  <c r="I368" i="8"/>
  <c r="I345" i="8"/>
  <c r="I325" i="8"/>
  <c r="I300" i="8"/>
  <c r="I257" i="8"/>
  <c r="I248" i="8"/>
  <c r="I212" i="8"/>
  <c r="I187" i="8"/>
  <c r="I164" i="8"/>
  <c r="I155" i="8"/>
  <c r="I122" i="8"/>
  <c r="I104" i="8"/>
  <c r="I84" i="8"/>
  <c r="I62" i="8"/>
  <c r="I43" i="8"/>
  <c r="I30" i="8"/>
  <c r="I6" i="8"/>
  <c r="I62" i="5"/>
  <c r="I658" i="8"/>
  <c r="I637" i="8"/>
  <c r="I582" i="8"/>
  <c r="I60" i="5"/>
  <c r="I641" i="8"/>
  <c r="I624" i="8"/>
  <c r="I590" i="8"/>
  <c r="I55" i="5"/>
  <c r="I662" i="8"/>
  <c r="I638" i="8"/>
  <c r="I583" i="8"/>
  <c r="I48" i="5"/>
  <c r="I660" i="8"/>
  <c r="I626" i="8"/>
  <c r="I586" i="8"/>
  <c r="I45" i="5"/>
  <c r="I642" i="8"/>
  <c r="I612" i="8"/>
  <c r="I584" i="8"/>
  <c r="I39" i="5"/>
  <c r="I654" i="8"/>
  <c r="I618" i="8"/>
  <c r="I606" i="8"/>
  <c r="I37" i="5"/>
  <c r="I656" i="8"/>
  <c r="I631" i="8"/>
  <c r="I595" i="8"/>
  <c r="I33" i="5"/>
  <c r="I653" i="8"/>
  <c r="I615" i="8"/>
  <c r="I592" i="8"/>
  <c r="I31" i="5"/>
  <c r="I650" i="8"/>
  <c r="I613" i="8"/>
  <c r="I585" i="8"/>
  <c r="I27" i="5"/>
  <c r="I661" i="8"/>
  <c r="I635" i="8"/>
  <c r="I600" i="8"/>
  <c r="I25" i="5"/>
  <c r="I647" i="8"/>
  <c r="I617" i="8"/>
  <c r="I593" i="8"/>
  <c r="I23" i="5"/>
  <c r="I651" i="8"/>
  <c r="I619" i="8"/>
  <c r="I602" i="8"/>
  <c r="I17" i="5"/>
  <c r="I655" i="8"/>
  <c r="I625" i="8"/>
  <c r="I601" i="8"/>
  <c r="I15" i="5"/>
  <c r="I640" i="8"/>
  <c r="I611" i="8"/>
  <c r="I587" i="8"/>
  <c r="I12" i="5"/>
  <c r="I645" i="8"/>
  <c r="I616" i="8"/>
  <c r="I609" i="8"/>
  <c r="I6" i="5"/>
  <c r="I604" i="8"/>
  <c r="I63" i="5"/>
  <c r="I643" i="8"/>
  <c r="I620" i="8"/>
  <c r="I64" i="5"/>
  <c r="I663" i="8"/>
  <c r="I636" i="8"/>
  <c r="I65" i="5"/>
  <c r="I664" i="8"/>
  <c r="I639" i="8"/>
  <c r="I47" i="5"/>
  <c r="I657" i="8"/>
  <c r="I629" i="8"/>
  <c r="I565" i="8"/>
  <c r="I10" i="5"/>
  <c r="D3" i="9"/>
  <c r="D4" i="9"/>
  <c r="D5" i="9"/>
  <c r="D6" i="9"/>
  <c r="D7" i="9"/>
  <c r="D8" i="9"/>
  <c r="D9" i="9"/>
  <c r="D10" i="9"/>
  <c r="D11" i="9"/>
  <c r="D12" i="9"/>
  <c r="D13" i="9"/>
  <c r="D14" i="9"/>
  <c r="D15" i="9"/>
  <c r="D16" i="9"/>
  <c r="D17" i="9"/>
  <c r="D18" i="9"/>
  <c r="D19" i="9"/>
  <c r="D20" i="9"/>
  <c r="D21" i="9"/>
  <c r="D22" i="9"/>
  <c r="D23" i="9"/>
  <c r="D24" i="9"/>
  <c r="D25" i="9"/>
  <c r="D26" i="9"/>
  <c r="D27" i="9"/>
  <c r="D28" i="9"/>
  <c r="D29" i="9"/>
  <c r="J41" i="8"/>
  <c r="J40" i="8"/>
  <c r="J39" i="8"/>
  <c r="J38" i="8"/>
  <c r="J37" i="8"/>
  <c r="J36" i="8"/>
  <c r="J35" i="8"/>
  <c r="J34" i="8"/>
  <c r="J33" i="8"/>
  <c r="J32" i="8"/>
  <c r="J31" i="8"/>
  <c r="J30" i="8"/>
  <c r="J29" i="8"/>
  <c r="J28" i="8"/>
  <c r="J27" i="8"/>
  <c r="J26" i="8"/>
  <c r="J25" i="8"/>
  <c r="J24" i="8"/>
  <c r="J23" i="8"/>
  <c r="J22" i="8"/>
  <c r="C4" i="3"/>
  <c r="J61" i="8" l="1"/>
  <c r="J60" i="8"/>
  <c r="J59" i="8"/>
  <c r="J58" i="8"/>
  <c r="J57" i="8"/>
  <c r="J56" i="8"/>
  <c r="J55" i="8"/>
  <c r="J54" i="8"/>
  <c r="J53" i="8"/>
  <c r="J52" i="8"/>
  <c r="J51" i="8"/>
  <c r="J50" i="8"/>
  <c r="J49" i="8"/>
  <c r="J48" i="8"/>
  <c r="J47" i="8"/>
  <c r="J46" i="8"/>
  <c r="J45" i="8"/>
  <c r="J44" i="8"/>
  <c r="J43" i="8"/>
  <c r="J42" i="8"/>
  <c r="C5" i="3"/>
  <c r="J81" i="8" l="1"/>
  <c r="J80" i="8"/>
  <c r="J79" i="8"/>
  <c r="J78" i="8"/>
  <c r="J77" i="8"/>
  <c r="J76" i="8"/>
  <c r="J75" i="8"/>
  <c r="J74" i="8"/>
  <c r="J73" i="8"/>
  <c r="J72" i="8"/>
  <c r="J71" i="8"/>
  <c r="J70" i="8"/>
  <c r="J69" i="8"/>
  <c r="J68" i="8"/>
  <c r="J67" i="8"/>
  <c r="J66" i="8"/>
  <c r="J65" i="8"/>
  <c r="J64" i="8"/>
  <c r="J63" i="8"/>
  <c r="J62" i="8"/>
  <c r="C6" i="3"/>
  <c r="J101" i="8" l="1"/>
  <c r="J100" i="8"/>
  <c r="J99" i="8"/>
  <c r="J98" i="8"/>
  <c r="J97" i="8"/>
  <c r="J96" i="8"/>
  <c r="J95" i="8"/>
  <c r="J94" i="8"/>
  <c r="J93" i="8"/>
  <c r="J92" i="8"/>
  <c r="J91" i="8"/>
  <c r="J90" i="8"/>
  <c r="J89" i="8"/>
  <c r="J88" i="8"/>
  <c r="J87" i="8"/>
  <c r="J86" i="8"/>
  <c r="J85" i="8"/>
  <c r="J84" i="8"/>
  <c r="J83" i="8"/>
  <c r="J82" i="8"/>
  <c r="C7" i="3"/>
  <c r="J121" i="8" l="1"/>
  <c r="J120" i="8"/>
  <c r="J119" i="8"/>
  <c r="J118" i="8"/>
  <c r="J117" i="8"/>
  <c r="J116" i="8"/>
  <c r="J115" i="8"/>
  <c r="J114" i="8"/>
  <c r="J113" i="8"/>
  <c r="J112" i="8"/>
  <c r="J111" i="8"/>
  <c r="J110" i="8"/>
  <c r="J109" i="8"/>
  <c r="J108" i="8"/>
  <c r="J107" i="8"/>
  <c r="J106" i="8"/>
  <c r="J105" i="8"/>
  <c r="J104" i="8"/>
  <c r="J103" i="8"/>
  <c r="J102" i="8"/>
  <c r="C8" i="3"/>
  <c r="J141" i="8" l="1"/>
  <c r="J140" i="8"/>
  <c r="J139" i="8"/>
  <c r="J138" i="8"/>
  <c r="J137" i="8"/>
  <c r="J136" i="8"/>
  <c r="J135" i="8"/>
  <c r="J134" i="8"/>
  <c r="J133" i="8"/>
  <c r="J132" i="8"/>
  <c r="J131" i="8"/>
  <c r="J130" i="8"/>
  <c r="J129" i="8"/>
  <c r="J128" i="8"/>
  <c r="J127" i="8"/>
  <c r="J126" i="8"/>
  <c r="J125" i="8"/>
  <c r="J124" i="8"/>
  <c r="J123" i="8"/>
  <c r="J122" i="8"/>
  <c r="C9" i="3"/>
  <c r="J161" i="8" l="1"/>
  <c r="J160" i="8"/>
  <c r="J159" i="8"/>
  <c r="J158" i="8"/>
  <c r="J157" i="8"/>
  <c r="J156" i="8"/>
  <c r="J155" i="8"/>
  <c r="J154" i="8"/>
  <c r="J153" i="8"/>
  <c r="J152" i="8"/>
  <c r="J151" i="8"/>
  <c r="J150" i="8"/>
  <c r="J149" i="8"/>
  <c r="J148" i="8"/>
  <c r="J147" i="8"/>
  <c r="J146" i="8"/>
  <c r="J145" i="8"/>
  <c r="J144" i="8"/>
  <c r="J143" i="8"/>
  <c r="J142" i="8"/>
  <c r="C10" i="3"/>
  <c r="J181" i="8" l="1"/>
  <c r="J180" i="8"/>
  <c r="J179" i="8"/>
  <c r="J178" i="8"/>
  <c r="J177" i="8"/>
  <c r="J176" i="8"/>
  <c r="J175" i="8"/>
  <c r="J174" i="8"/>
  <c r="J173" i="8"/>
  <c r="J172" i="8"/>
  <c r="J171" i="8"/>
  <c r="J170" i="8"/>
  <c r="J169" i="8"/>
  <c r="J168" i="8"/>
  <c r="J167" i="8"/>
  <c r="J166" i="8"/>
  <c r="J165" i="8"/>
  <c r="J164" i="8"/>
  <c r="J163" i="8"/>
  <c r="J162" i="8"/>
  <c r="C11" i="3"/>
  <c r="J201" i="8" l="1"/>
  <c r="J200" i="8"/>
  <c r="J199" i="8"/>
  <c r="J198" i="8"/>
  <c r="J197" i="8"/>
  <c r="J196" i="8"/>
  <c r="J195" i="8"/>
  <c r="J194" i="8"/>
  <c r="J193" i="8"/>
  <c r="J192" i="8"/>
  <c r="J191" i="8"/>
  <c r="J190" i="8"/>
  <c r="J189" i="8"/>
  <c r="J188" i="8"/>
  <c r="J187" i="8"/>
  <c r="J186" i="8"/>
  <c r="J185" i="8"/>
  <c r="J184" i="8"/>
  <c r="J183" i="8"/>
  <c r="J182" i="8"/>
  <c r="C12" i="3"/>
  <c r="J221" i="8" l="1"/>
  <c r="J220" i="8"/>
  <c r="J219" i="8"/>
  <c r="J218" i="8"/>
  <c r="J217" i="8"/>
  <c r="J216" i="8"/>
  <c r="J215" i="8"/>
  <c r="J214" i="8"/>
  <c r="J213" i="8"/>
  <c r="J212" i="8"/>
  <c r="J211" i="8"/>
  <c r="J210" i="8"/>
  <c r="J209" i="8"/>
  <c r="J208" i="8"/>
  <c r="J207" i="8"/>
  <c r="J206" i="8"/>
  <c r="J205" i="8"/>
  <c r="J204" i="8"/>
  <c r="J203" i="8"/>
  <c r="J202" i="8"/>
  <c r="C13" i="3"/>
  <c r="J251" i="8" l="1"/>
  <c r="J250" i="8"/>
  <c r="J249" i="8"/>
  <c r="J248" i="8"/>
  <c r="J247" i="8"/>
  <c r="J246" i="8"/>
  <c r="J245" i="8"/>
  <c r="J244" i="8"/>
  <c r="J243" i="8"/>
  <c r="J242" i="8"/>
  <c r="J241" i="8"/>
  <c r="J240" i="8"/>
  <c r="J239" i="8"/>
  <c r="J238" i="8"/>
  <c r="J237" i="8"/>
  <c r="J236" i="8"/>
  <c r="J235" i="8"/>
  <c r="J234" i="8"/>
  <c r="J233" i="8"/>
  <c r="J232" i="8"/>
  <c r="J231" i="8"/>
  <c r="J230" i="8"/>
  <c r="J229" i="8"/>
  <c r="J228" i="8"/>
  <c r="J227" i="8"/>
  <c r="J226" i="8"/>
  <c r="J225" i="8"/>
  <c r="J224" i="8"/>
  <c r="J223" i="8"/>
  <c r="J222" i="8"/>
  <c r="C14" i="3"/>
  <c r="J281" i="8" l="1"/>
  <c r="J280" i="8"/>
  <c r="J279" i="8"/>
  <c r="J278" i="8"/>
  <c r="J277" i="8"/>
  <c r="J276" i="8"/>
  <c r="J275" i="8"/>
  <c r="J274" i="8"/>
  <c r="J273" i="8"/>
  <c r="J272" i="8"/>
  <c r="J271" i="8"/>
  <c r="J270" i="8"/>
  <c r="J269" i="8"/>
  <c r="J268" i="8"/>
  <c r="J267" i="8"/>
  <c r="J266" i="8"/>
  <c r="J265" i="8"/>
  <c r="J264" i="8"/>
  <c r="J263" i="8"/>
  <c r="J262" i="8"/>
  <c r="J261" i="8"/>
  <c r="J260" i="8"/>
  <c r="J259" i="8"/>
  <c r="J258" i="8"/>
  <c r="J257" i="8"/>
  <c r="J256" i="8"/>
  <c r="J255" i="8"/>
  <c r="J254" i="8"/>
  <c r="J253" i="8"/>
  <c r="J252" i="8"/>
  <c r="C15" i="3"/>
  <c r="J311" i="8" l="1"/>
  <c r="J310" i="8"/>
  <c r="J309" i="8"/>
  <c r="J308" i="8"/>
  <c r="J307" i="8"/>
  <c r="J306" i="8"/>
  <c r="J305" i="8"/>
  <c r="J304" i="8"/>
  <c r="J303" i="8"/>
  <c r="J302" i="8"/>
  <c r="J301" i="8"/>
  <c r="J300" i="8"/>
  <c r="J299" i="8"/>
  <c r="J298" i="8"/>
  <c r="J297" i="8"/>
  <c r="J296" i="8"/>
  <c r="J295" i="8"/>
  <c r="J294" i="8"/>
  <c r="J293" i="8"/>
  <c r="J292" i="8"/>
  <c r="J291" i="8"/>
  <c r="J290" i="8"/>
  <c r="J289" i="8"/>
  <c r="J288" i="8"/>
  <c r="J287" i="8"/>
  <c r="J286" i="8"/>
  <c r="J285" i="8"/>
  <c r="J284" i="8"/>
  <c r="J283" i="8"/>
  <c r="J282" i="8"/>
  <c r="C16" i="3"/>
  <c r="J339" i="8" l="1"/>
  <c r="J338" i="8"/>
  <c r="J337" i="8"/>
  <c r="J336" i="8"/>
  <c r="J335" i="8"/>
  <c r="J334" i="8"/>
  <c r="J333" i="8"/>
  <c r="J332" i="8"/>
  <c r="J331" i="8"/>
  <c r="J330" i="8"/>
  <c r="J329" i="8"/>
  <c r="J328" i="8"/>
  <c r="J327" i="8"/>
  <c r="J326" i="8"/>
  <c r="J325" i="8"/>
  <c r="J324" i="8"/>
  <c r="J323" i="8"/>
  <c r="J322" i="8"/>
  <c r="J321" i="8"/>
  <c r="J320" i="8"/>
  <c r="J319" i="8"/>
  <c r="J318" i="8"/>
  <c r="J317" i="8"/>
  <c r="J316" i="8"/>
  <c r="J315" i="8"/>
  <c r="J314" i="8"/>
  <c r="J313" i="8"/>
  <c r="J312" i="8"/>
  <c r="C17" i="3"/>
  <c r="J365" i="8" l="1"/>
  <c r="J364" i="8"/>
  <c r="J363" i="8"/>
  <c r="J362" i="8"/>
  <c r="J361" i="8"/>
  <c r="J360" i="8"/>
  <c r="J359" i="8"/>
  <c r="J358" i="8"/>
  <c r="J357" i="8"/>
  <c r="J356" i="8"/>
  <c r="J355" i="8"/>
  <c r="J354" i="8"/>
  <c r="J353" i="8"/>
  <c r="J352" i="8"/>
  <c r="J351" i="8"/>
  <c r="J350" i="8"/>
  <c r="J349" i="8"/>
  <c r="J348" i="8"/>
  <c r="J347" i="8"/>
  <c r="J346" i="8"/>
  <c r="J345" i="8"/>
  <c r="J344" i="8"/>
  <c r="J343" i="8"/>
  <c r="J342" i="8"/>
  <c r="J341" i="8"/>
  <c r="J340" i="8"/>
  <c r="C18" i="3"/>
  <c r="J389" i="8" l="1"/>
  <c r="J388" i="8"/>
  <c r="J387" i="8"/>
  <c r="J386" i="8"/>
  <c r="J385" i="8"/>
  <c r="J384" i="8"/>
  <c r="J383" i="8"/>
  <c r="J382" i="8"/>
  <c r="J381" i="8"/>
  <c r="J380" i="8"/>
  <c r="J379" i="8"/>
  <c r="J378" i="8"/>
  <c r="J377" i="8"/>
  <c r="J376" i="8"/>
  <c r="J375" i="8"/>
  <c r="J374" i="8"/>
  <c r="J373" i="8"/>
  <c r="J372" i="8"/>
  <c r="J371" i="8"/>
  <c r="J370" i="8"/>
  <c r="J369" i="8"/>
  <c r="J368" i="8"/>
  <c r="J367" i="8"/>
  <c r="J366" i="8"/>
  <c r="C19" i="3"/>
  <c r="J469" i="8" l="1"/>
  <c r="J468" i="8"/>
  <c r="J467" i="8"/>
  <c r="J466" i="8"/>
  <c r="J465" i="8"/>
  <c r="J464" i="8"/>
  <c r="J463" i="8"/>
  <c r="J462" i="8"/>
  <c r="J461" i="8"/>
  <c r="J460" i="8"/>
  <c r="J459" i="8"/>
  <c r="J458" i="8"/>
  <c r="J457" i="8"/>
  <c r="J456" i="8"/>
  <c r="J455" i="8"/>
  <c r="J454" i="8"/>
  <c r="J453" i="8"/>
  <c r="J452" i="8"/>
  <c r="J451" i="8"/>
  <c r="J450" i="8"/>
  <c r="J449" i="8"/>
  <c r="J448" i="8"/>
  <c r="J447" i="8"/>
  <c r="J446" i="8"/>
  <c r="J445" i="8"/>
  <c r="J444" i="8"/>
  <c r="C20" i="3"/>
  <c r="J415" i="8" l="1"/>
  <c r="J414" i="8"/>
  <c r="J413" i="8"/>
  <c r="J412" i="8"/>
  <c r="J411" i="8"/>
  <c r="J410" i="8"/>
  <c r="J409" i="8"/>
  <c r="J408" i="8"/>
  <c r="J407" i="8"/>
  <c r="J406" i="8"/>
  <c r="J405" i="8"/>
  <c r="J404" i="8"/>
  <c r="J403" i="8"/>
  <c r="J402" i="8"/>
  <c r="J401" i="8"/>
  <c r="J400" i="8"/>
  <c r="J399" i="8"/>
  <c r="J398" i="8"/>
  <c r="J397" i="8"/>
  <c r="J396" i="8"/>
  <c r="J395" i="8"/>
  <c r="J394" i="8"/>
  <c r="J393" i="8"/>
  <c r="J392" i="8"/>
  <c r="J391" i="8"/>
  <c r="J390" i="8"/>
  <c r="C21" i="3"/>
  <c r="J497" i="8" l="1"/>
  <c r="J496" i="8"/>
  <c r="J495" i="8"/>
  <c r="J494" i="8"/>
  <c r="J493" i="8"/>
  <c r="J492" i="8"/>
  <c r="J491" i="8"/>
  <c r="J490" i="8"/>
  <c r="J489" i="8"/>
  <c r="J488" i="8"/>
  <c r="J487" i="8"/>
  <c r="J486" i="8"/>
  <c r="J485" i="8"/>
  <c r="J484" i="8"/>
  <c r="J483" i="8"/>
  <c r="J482" i="8"/>
  <c r="J481" i="8"/>
  <c r="J480" i="8"/>
  <c r="J479" i="8"/>
  <c r="J478" i="8"/>
  <c r="J477" i="8"/>
  <c r="J476" i="8"/>
  <c r="J475" i="8"/>
  <c r="J474" i="8"/>
  <c r="J473" i="8"/>
  <c r="J472" i="8"/>
  <c r="J471" i="8"/>
  <c r="J470" i="8"/>
  <c r="C22" i="3"/>
  <c r="J443" i="8" l="1"/>
  <c r="J442" i="8"/>
  <c r="J441" i="8"/>
  <c r="J440" i="8"/>
  <c r="J439" i="8"/>
  <c r="J438" i="8"/>
  <c r="J437" i="8"/>
  <c r="J436" i="8"/>
  <c r="J435" i="8"/>
  <c r="J434" i="8"/>
  <c r="J433" i="8"/>
  <c r="J432" i="8"/>
  <c r="J431" i="8"/>
  <c r="J430" i="8"/>
  <c r="J429" i="8"/>
  <c r="J428" i="8"/>
  <c r="J427" i="8"/>
  <c r="J426" i="8"/>
  <c r="J425" i="8"/>
  <c r="J424" i="8"/>
  <c r="J423" i="8"/>
  <c r="J422" i="8"/>
  <c r="J421" i="8"/>
  <c r="J420" i="8"/>
  <c r="J419" i="8"/>
  <c r="J418" i="8"/>
  <c r="J417" i="8"/>
  <c r="J416" i="8"/>
  <c r="C23" i="3"/>
  <c r="J525" i="8" l="1"/>
  <c r="J524" i="8"/>
  <c r="J523" i="8"/>
  <c r="J522" i="8"/>
  <c r="J521" i="8"/>
  <c r="J520" i="8"/>
  <c r="J519" i="8"/>
  <c r="J518" i="8"/>
  <c r="J517" i="8"/>
  <c r="J516" i="8"/>
  <c r="J515" i="8"/>
  <c r="J514" i="8"/>
  <c r="J513" i="8"/>
  <c r="J512" i="8"/>
  <c r="J511" i="8"/>
  <c r="J510" i="8"/>
  <c r="J509" i="8"/>
  <c r="J508" i="8"/>
  <c r="J507" i="8"/>
  <c r="J506" i="8"/>
  <c r="J505" i="8"/>
  <c r="J504" i="8"/>
  <c r="J503" i="8"/>
  <c r="J502" i="8"/>
  <c r="J501" i="8"/>
  <c r="J500" i="8"/>
  <c r="J499" i="8"/>
  <c r="J498" i="8"/>
  <c r="C24" i="3"/>
  <c r="J553" i="8" l="1"/>
  <c r="J552" i="8"/>
  <c r="J551" i="8"/>
  <c r="J550" i="8"/>
  <c r="J549" i="8"/>
  <c r="J548" i="8"/>
  <c r="J547" i="8"/>
  <c r="J546" i="8"/>
  <c r="J545" i="8"/>
  <c r="J544" i="8"/>
  <c r="J543" i="8"/>
  <c r="J542" i="8"/>
  <c r="J541" i="8"/>
  <c r="J540" i="8"/>
  <c r="J539" i="8"/>
  <c r="J538" i="8"/>
  <c r="J537" i="8"/>
  <c r="J536" i="8"/>
  <c r="J535" i="8"/>
  <c r="J534" i="8"/>
  <c r="J533" i="8"/>
  <c r="J532" i="8"/>
  <c r="J531" i="8"/>
  <c r="J530" i="8"/>
  <c r="J529" i="8"/>
  <c r="J528" i="8"/>
  <c r="J527" i="8"/>
  <c r="J526" i="8"/>
  <c r="C25" i="3"/>
  <c r="J581" i="8" l="1"/>
  <c r="J580" i="8"/>
  <c r="J579" i="8"/>
  <c r="J578" i="8"/>
  <c r="J577" i="8"/>
  <c r="J576" i="8"/>
  <c r="J575" i="8"/>
  <c r="J574" i="8"/>
  <c r="J573" i="8"/>
  <c r="J572" i="8"/>
  <c r="J571" i="8"/>
  <c r="J570" i="8"/>
  <c r="J569" i="8"/>
  <c r="J568" i="8"/>
  <c r="J567" i="8"/>
  <c r="J566" i="8"/>
  <c r="J565" i="8"/>
  <c r="J564" i="8"/>
  <c r="J563" i="8"/>
  <c r="J562" i="8"/>
  <c r="J561" i="8"/>
  <c r="J560" i="8"/>
  <c r="J559" i="8"/>
  <c r="J558" i="8"/>
  <c r="J557" i="8"/>
  <c r="J556" i="8"/>
  <c r="J555" i="8"/>
  <c r="J554" i="8"/>
  <c r="C26" i="3"/>
  <c r="J609" i="8" l="1"/>
  <c r="J608" i="8"/>
  <c r="J607" i="8"/>
  <c r="J606" i="8"/>
  <c r="J605" i="8"/>
  <c r="J604" i="8"/>
  <c r="J603" i="8"/>
  <c r="J602" i="8"/>
  <c r="J601" i="8"/>
  <c r="J600" i="8"/>
  <c r="J599" i="8"/>
  <c r="J598" i="8"/>
  <c r="J597" i="8"/>
  <c r="J596" i="8"/>
  <c r="J595" i="8"/>
  <c r="J594" i="8"/>
  <c r="J593" i="8"/>
  <c r="J592" i="8"/>
  <c r="J591" i="8"/>
  <c r="J590" i="8"/>
  <c r="J589" i="8"/>
  <c r="J588" i="8"/>
  <c r="J587" i="8"/>
  <c r="J586" i="8"/>
  <c r="J585" i="8"/>
  <c r="J584" i="8"/>
  <c r="J583" i="8"/>
  <c r="J582" i="8"/>
  <c r="C27" i="3"/>
  <c r="J639" i="8" l="1"/>
  <c r="J638" i="8"/>
  <c r="J637" i="8"/>
  <c r="J636" i="8"/>
  <c r="J635" i="8"/>
  <c r="J634" i="8"/>
  <c r="J633" i="8"/>
  <c r="J632" i="8"/>
  <c r="J631" i="8"/>
  <c r="J630" i="8"/>
  <c r="J629" i="8"/>
  <c r="J628" i="8"/>
  <c r="J627" i="8"/>
  <c r="J626" i="8"/>
  <c r="J625" i="8"/>
  <c r="J624" i="8"/>
  <c r="J623" i="8"/>
  <c r="J622" i="8"/>
  <c r="J621" i="8"/>
  <c r="J620" i="8"/>
  <c r="J619" i="8"/>
  <c r="J618" i="8"/>
  <c r="J617" i="8"/>
  <c r="J616" i="8"/>
  <c r="J615" i="8"/>
  <c r="J614" i="8"/>
  <c r="J613" i="8"/>
  <c r="J612" i="8"/>
  <c r="J611" i="8"/>
  <c r="J610" i="8"/>
  <c r="C28" i="3"/>
  <c r="J669" i="8" l="1"/>
  <c r="J668" i="8"/>
  <c r="J667" i="8"/>
  <c r="J666" i="8"/>
  <c r="J665" i="8"/>
  <c r="J664" i="8"/>
  <c r="J663" i="8"/>
  <c r="J662" i="8"/>
  <c r="J661" i="8"/>
  <c r="J660" i="8"/>
  <c r="J659" i="8"/>
  <c r="J658" i="8"/>
  <c r="J657" i="8"/>
  <c r="J656" i="8"/>
  <c r="J655" i="8"/>
  <c r="J654" i="8"/>
  <c r="J653" i="8"/>
  <c r="J652" i="8"/>
  <c r="J651" i="8"/>
  <c r="J650" i="8"/>
  <c r="J649" i="8"/>
  <c r="J648" i="8"/>
  <c r="J647" i="8"/>
  <c r="J646" i="8"/>
  <c r="J645" i="8"/>
  <c r="J644" i="8"/>
  <c r="J643" i="8"/>
  <c r="J642" i="8"/>
  <c r="J641" i="8"/>
  <c r="J640" i="8"/>
</calcChain>
</file>

<file path=xl/sharedStrings.xml><?xml version="1.0" encoding="utf-8"?>
<sst xmlns="http://schemas.openxmlformats.org/spreadsheetml/2006/main" count="1633" uniqueCount="133">
  <si>
    <t>Nombre Torneo</t>
  </si>
  <si>
    <t>Pos. Tabla</t>
  </si>
  <si>
    <t>Equipo</t>
  </si>
  <si>
    <t>Pts</t>
  </si>
  <si>
    <t>PJ</t>
  </si>
  <si>
    <t>PG</t>
  </si>
  <si>
    <t>PE</t>
  </si>
  <si>
    <t>PP</t>
  </si>
  <si>
    <t>Equipo Corregido</t>
  </si>
  <si>
    <t>Nro. Torneo</t>
  </si>
  <si>
    <t>Nro. Temporada</t>
  </si>
  <si>
    <t>Estado</t>
  </si>
  <si>
    <t>Efect. Equipo en Torneo</t>
  </si>
  <si>
    <t>Efectiv max del Torneo</t>
  </si>
  <si>
    <t>Efect. Prom. del Torneo</t>
  </si>
  <si>
    <t>Equipo Supera Efect. Prom.</t>
  </si>
  <si>
    <t>Apertura 2009</t>
  </si>
  <si>
    <t>Banfield</t>
  </si>
  <si>
    <t>Newells</t>
  </si>
  <si>
    <t>Colon</t>
  </si>
  <si>
    <t>Independiente</t>
  </si>
  <si>
    <t>Velez</t>
  </si>
  <si>
    <t>Argentinos</t>
  </si>
  <si>
    <t>San Lorenzo</t>
  </si>
  <si>
    <t>Estudiantes (LP)</t>
  </si>
  <si>
    <t>Lanus</t>
  </si>
  <si>
    <t>Rosario Central</t>
  </si>
  <si>
    <t>Boca Juniors</t>
  </si>
  <si>
    <t>Arsenal</t>
  </si>
  <si>
    <t>Atl Tucuman</t>
  </si>
  <si>
    <t>River Plate</t>
  </si>
  <si>
    <t>Chacarita</t>
  </si>
  <si>
    <t>Racing Club</t>
  </si>
  <si>
    <t>Godoy Cruz</t>
  </si>
  <si>
    <t>Gimnasia (LP)</t>
  </si>
  <si>
    <t>Huracan</t>
  </si>
  <si>
    <t>Tigre</t>
  </si>
  <si>
    <t>Clausura 2010</t>
  </si>
  <si>
    <t>Apertura 2010</t>
  </si>
  <si>
    <t>All Boys</t>
  </si>
  <si>
    <t>Quilmes</t>
  </si>
  <si>
    <t>Olimpo</t>
  </si>
  <si>
    <t>Clausura 2011</t>
  </si>
  <si>
    <t>Apertura 2011</t>
  </si>
  <si>
    <t>Belgrano</t>
  </si>
  <si>
    <t>San Martin (SJ)</t>
  </si>
  <si>
    <t>Atl Rafaela</t>
  </si>
  <si>
    <t>Union</t>
  </si>
  <si>
    <t>Clausura 2012</t>
  </si>
  <si>
    <t>Inicial 2012</t>
  </si>
  <si>
    <t>Final 2013</t>
  </si>
  <si>
    <t>Inicial 2013</t>
  </si>
  <si>
    <t>Torneo Final 2014</t>
  </si>
  <si>
    <t>Transicion 2014</t>
  </si>
  <si>
    <t>Def y Justicia</t>
  </si>
  <si>
    <t>Campeonato 2015</t>
  </si>
  <si>
    <t>Aldosivi</t>
  </si>
  <si>
    <t>Sarmiento (J)</t>
  </si>
  <si>
    <t>Temperley</t>
  </si>
  <si>
    <t>Nueva Chicago</t>
  </si>
  <si>
    <t>Crucero (M)</t>
  </si>
  <si>
    <t>Transicion 2016</t>
  </si>
  <si>
    <t>Patronato</t>
  </si>
  <si>
    <t>Campeonato 2016/17</t>
  </si>
  <si>
    <t>Talleres (C)</t>
  </si>
  <si>
    <t>Campeonato 2017/18</t>
  </si>
  <si>
    <t>Campeonato 2018/19</t>
  </si>
  <si>
    <t>San Martin (T)</t>
  </si>
  <si>
    <t>Superliga 2019/20</t>
  </si>
  <si>
    <t>Central Cba (SdE)</t>
  </si>
  <si>
    <t>Campeonato 2021</t>
  </si>
  <si>
    <t>Platense</t>
  </si>
  <si>
    <t>Campeonato 2022</t>
  </si>
  <si>
    <t>Barracas Central</t>
  </si>
  <si>
    <t>Copa de la Liga 2021</t>
  </si>
  <si>
    <t>Copa de la Liga 2022</t>
  </si>
  <si>
    <t>LIGA PROFESIONAL 2023</t>
  </si>
  <si>
    <t>Instituto</t>
  </si>
  <si>
    <t>COPA DE LA LIGA PROFESIONAL 2023</t>
  </si>
  <si>
    <t>COPA DE LA LIGA PROFESIONAL 2024</t>
  </si>
  <si>
    <t>Riestra</t>
  </si>
  <si>
    <t>Ind Rivadavia</t>
  </si>
  <si>
    <t>LIGA PROFESIONAL 2024</t>
  </si>
  <si>
    <t>Vélez</t>
  </si>
  <si>
    <t>Talleres</t>
  </si>
  <si>
    <t>Racing</t>
  </si>
  <si>
    <t>Huracán</t>
  </si>
  <si>
    <t>River</t>
  </si>
  <si>
    <t>Boca Jrs.</t>
  </si>
  <si>
    <t>Atl. Tucumán</t>
  </si>
  <si>
    <t>Unión</t>
  </si>
  <si>
    <t>Ind. Rivadavia</t>
  </si>
  <si>
    <t>Estudiantes</t>
  </si>
  <si>
    <t>Lanús</t>
  </si>
  <si>
    <t>Deportivo Riestra</t>
  </si>
  <si>
    <t>Gimnasia</t>
  </si>
  <si>
    <t>Central</t>
  </si>
  <si>
    <t>Defensa</t>
  </si>
  <si>
    <t>Argentinos Juniors</t>
  </si>
  <si>
    <t>Newell's</t>
  </si>
  <si>
    <t>Barracas</t>
  </si>
  <si>
    <t>Copa Apertura 2025</t>
  </si>
  <si>
    <t>Central Córdoba</t>
  </si>
  <si>
    <t>Sarmiento</t>
  </si>
  <si>
    <t>San Martín</t>
  </si>
  <si>
    <t>Copa Clausura 2025</t>
  </si>
  <si>
    <t>(1) tabla que acumula los equipos de "BASE"</t>
  </si>
  <si>
    <t>(2) tabla donde se corrige el nombre de los equipos</t>
  </si>
  <si>
    <t>Cuenta de Torneo</t>
  </si>
  <si>
    <t>Conteo Unico</t>
  </si>
  <si>
    <t>(en blanco)</t>
  </si>
  <si>
    <t>Total general</t>
  </si>
  <si>
    <t>SIN</t>
  </si>
  <si>
    <t>Con</t>
  </si>
  <si>
    <t>(1) calculos de efectividad por torneo y comparativa entre torneo según el torneo de mejor rendimiento</t>
  </si>
  <si>
    <t>(2) calculos de efectividad promedio del torneo, segun cantidad de equipos participantes</t>
  </si>
  <si>
    <t>MAX de Efect. Equipo en Torneo</t>
  </si>
  <si>
    <t>Efect. Equipo en Torneo Prom.</t>
  </si>
  <si>
    <t>MAX de Efect. Prom. del Torneo</t>
  </si>
  <si>
    <t>Equipos</t>
  </si>
  <si>
    <t>Equipos Superan Efect. Prom.</t>
  </si>
  <si>
    <t>(1) desempeño de equipos que han jugado en primera división desde 2009, si se expande el equipo se verá el analisis por torneo</t>
  </si>
  <si>
    <t>(Todas)</t>
  </si>
  <si>
    <t>Posición</t>
  </si>
  <si>
    <t>Pos. x Torneo</t>
  </si>
  <si>
    <t>Puntos</t>
  </si>
  <si>
    <t>Partidos</t>
  </si>
  <si>
    <t>Torneos Jugados</t>
  </si>
  <si>
    <t xml:space="preserve"> Efect. Equipo en Torneo</t>
  </si>
  <si>
    <t xml:space="preserve"> Efectiv max del Torneo</t>
  </si>
  <si>
    <t xml:space="preserve"> Efect. Prom. del Torneo</t>
  </si>
  <si>
    <t xml:space="preserve">Dif. Puntos Talleres (C) respecto a </t>
  </si>
  <si>
    <t>Relación respecto a Efect. Prom. del Torneo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</si>
</sst>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9">
    <fill>
      <patternFill patternType="none"/>
    </fill>
    <fill>
      <patternFill patternType="gray125"/>
    </fill>
    <fill>
      <patternFill patternType="solid">
        <fgColor theme="8" tint="0.79998168889431442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4" tint="0.79998168889431442"/>
        <bgColor theme="4" tint="0.79998168889431442"/>
      </patternFill>
    </fill>
    <fill>
      <patternFill patternType="solid">
        <fgColor theme="7" tint="0.79998168889431442"/>
        <bgColor indexed="64"/>
      </patternFill>
    </fill>
  </fills>
  <borders count="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thin">
        <color theme="4" tint="0.39997558519241921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0" fillId="0" borderId="0" xfId="0" pivotButton="1"/>
    <xf numFmtId="10" fontId="0" fillId="0" borderId="0" xfId="0" applyNumberFormat="1"/>
    <xf numFmtId="2" fontId="0" fillId="0" borderId="0" xfId="0" applyNumberFormat="1"/>
    <xf numFmtId="0" fontId="0" fillId="0" borderId="0" xfId="0" applyNumberFormat="1"/>
    <xf numFmtId="0" fontId="0" fillId="0" borderId="0" xfId="0" applyAlignment="1">
      <alignment wrapText="1"/>
    </xf>
    <xf numFmtId="0" fontId="1" fillId="0" borderId="0" xfId="0" applyFont="1" applyAlignment="1">
      <alignment horizontal="center" vertical="top" wrapText="1"/>
    </xf>
    <xf numFmtId="0" fontId="1" fillId="2" borderId="1" xfId="0" applyFont="1" applyFill="1" applyBorder="1" applyAlignment="1">
      <alignment horizontal="center" vertical="top" wrapText="1"/>
    </xf>
    <xf numFmtId="0" fontId="1" fillId="3" borderId="1" xfId="0" applyFont="1" applyFill="1" applyBorder="1" applyAlignment="1">
      <alignment horizontal="center" vertical="top" wrapText="1"/>
    </xf>
    <xf numFmtId="10" fontId="1" fillId="3" borderId="1" xfId="0" applyNumberFormat="1" applyFont="1" applyFill="1" applyBorder="1" applyAlignment="1">
      <alignment horizontal="center" vertical="top" wrapText="1"/>
    </xf>
    <xf numFmtId="0" fontId="1" fillId="4" borderId="0" xfId="0" applyFont="1" applyFill="1"/>
    <xf numFmtId="0" fontId="1" fillId="3" borderId="0" xfId="0" applyFont="1" applyFill="1"/>
    <xf numFmtId="1" fontId="0" fillId="0" borderId="0" xfId="0" applyNumberFormat="1"/>
    <xf numFmtId="0" fontId="0" fillId="0" borderId="0" xfId="0" pivotButton="1" applyAlignment="1">
      <alignment vertical="center"/>
    </xf>
    <xf numFmtId="0" fontId="0" fillId="0" borderId="0" xfId="0" applyAlignment="1">
      <alignment vertical="center"/>
    </xf>
    <xf numFmtId="10" fontId="0" fillId="5" borderId="0" xfId="0" applyNumberFormat="1" applyFill="1" applyAlignment="1">
      <alignment vertical="center"/>
    </xf>
    <xf numFmtId="1" fontId="0" fillId="0" borderId="0" xfId="0" applyNumberFormat="1" applyAlignment="1">
      <alignment vertical="center"/>
    </xf>
    <xf numFmtId="1" fontId="0" fillId="0" borderId="0" xfId="0" applyNumberFormat="1" applyAlignment="1">
      <alignment vertical="center" wrapText="1"/>
    </xf>
    <xf numFmtId="0" fontId="0" fillId="0" borderId="0" xfId="0" applyAlignment="1">
      <alignment vertical="center" wrapText="1"/>
    </xf>
    <xf numFmtId="0" fontId="1" fillId="6" borderId="1" xfId="0" applyFont="1" applyFill="1" applyBorder="1" applyAlignment="1">
      <alignment horizontal="center" vertical="top" wrapText="1"/>
    </xf>
    <xf numFmtId="0" fontId="0" fillId="0" borderId="0" xfId="0" applyAlignment="1">
      <alignment horizontal="center" vertical="top" wrapText="1"/>
    </xf>
    <xf numFmtId="0" fontId="0" fillId="0" borderId="0" xfId="0" pivotButton="1" applyAlignment="1">
      <alignment horizontal="center" vertical="top" wrapText="1"/>
    </xf>
    <xf numFmtId="10" fontId="0" fillId="0" borderId="0" xfId="0" applyNumberFormat="1" applyAlignment="1">
      <alignment horizontal="center" vertical="top" wrapText="1"/>
    </xf>
    <xf numFmtId="2" fontId="0" fillId="0" borderId="0" xfId="0" applyNumberFormat="1" applyAlignment="1">
      <alignment horizontal="center" vertical="top" wrapText="1"/>
    </xf>
    <xf numFmtId="10" fontId="1" fillId="7" borderId="2" xfId="0" applyNumberFormat="1" applyFont="1" applyFill="1" applyBorder="1" applyAlignment="1">
      <alignment horizontal="center" vertical="top" wrapText="1"/>
    </xf>
    <xf numFmtId="0" fontId="1" fillId="7" borderId="2" xfId="0" applyFont="1" applyFill="1" applyBorder="1" applyAlignment="1">
      <alignment horizontal="center" vertical="top" wrapText="1"/>
    </xf>
    <xf numFmtId="0" fontId="1" fillId="8" borderId="0" xfId="0" applyFont="1" applyFill="1" applyAlignment="1">
      <alignment horizontal="left" vertical="top" wrapText="1"/>
    </xf>
    <xf numFmtId="0" fontId="1" fillId="8" borderId="0" xfId="0" applyFont="1" applyFill="1" applyAlignment="1">
      <alignment horizontal="left" vertical="top"/>
    </xf>
  </cellXfs>
  <cellStyles count="1">
    <cellStyle name="Normal" xfId="0" builtinId="0"/>
  </cellStyles>
  <dxfs count="33"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numFmt numFmtId="14" formatCode="0.00%"/>
    </dxf>
    <dxf>
      <numFmt numFmtId="14" formatCode="0.00%"/>
    </dxf>
    <dxf>
      <alignment vertical="top"/>
    </dxf>
    <dxf>
      <alignment vertical="top"/>
    </dxf>
    <dxf>
      <alignment vertical="top"/>
    </dxf>
    <dxf>
      <alignment vertical="top"/>
    </dxf>
    <dxf>
      <alignment vertical="top"/>
    </dxf>
    <dxf>
      <alignment wrapText="1"/>
    </dxf>
    <dxf>
      <alignment wrapText="1"/>
    </dxf>
    <dxf>
      <alignment wrapText="1"/>
    </dxf>
    <dxf>
      <alignment wrapText="1"/>
    </dxf>
    <dxf>
      <alignment wrapText="1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numFmt numFmtId="14" formatCode="0.00%"/>
    </dxf>
    <dxf>
      <alignment vertical="center"/>
    </dxf>
    <dxf>
      <alignment vertical="center"/>
    </dxf>
    <dxf>
      <alignment wrapText="1"/>
    </dxf>
    <dxf>
      <alignment wrapText="1"/>
    </dxf>
    <dxf>
      <numFmt numFmtId="14" formatCode="0.00%"/>
    </dxf>
    <dxf>
      <numFmt numFmtId="1" formatCode="0"/>
    </dxf>
    <dxf>
      <numFmt numFmtId="1" formatCode="0"/>
    </dxf>
    <dxf>
      <numFmt numFmtId="1" formatCode="0"/>
    </dxf>
    <dxf>
      <numFmt numFmtId="1" formatCode="0"/>
    </dxf>
    <dxf>
      <alignment wrapText="1"/>
    </dxf>
    <dxf>
      <alignment vertical="center"/>
    </dxf>
    <dxf>
      <alignment vertical="center"/>
    </dxf>
    <dxf>
      <alignment wrapText="1"/>
    </dxf>
  </dxf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pivotCacheDefinition" Target="pivotCache/pivotCacheDefinition3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pivotCacheDefinition" Target="pivotCache/pivotCacheDefinition2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pivotCacheDefinition" Target="pivotCache/pivotCacheDefinition1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pivotCacheDefinition" Target="pivotCache/pivotCacheDefinition5.xml"/><Relationship Id="rId4" Type="http://schemas.openxmlformats.org/officeDocument/2006/relationships/worksheet" Target="worksheets/sheet4.xml"/><Relationship Id="rId9" Type="http://schemas.openxmlformats.org/officeDocument/2006/relationships/pivotCacheDefinition" Target="pivotCache/pivotCacheDefinition4.xml"/><Relationship Id="rId14" Type="http://schemas.openxmlformats.org/officeDocument/2006/relationships/calcChain" Target="calcChain.xml"/></Relationships>
</file>

<file path=xl/pivotCache/_rels/pivotCacheDefinition1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1.xml"/></Relationships>
</file>

<file path=xl/pivotCache/_rels/pivotCacheDefinition2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2.xml"/></Relationships>
</file>

<file path=xl/pivotCache/_rels/pivotCacheDefinition3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3.xml"/></Relationships>
</file>

<file path=xl/pivotCache/_rels/pivotCacheDefinition4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4.xml"/></Relationships>
</file>

<file path=xl/pivotCache/_rels/pivotCacheDefinition5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5.xml"/></Relationships>
</file>

<file path=xl/pivotCache/pivotCacheDefinition1.xml><?xml version="1.0" encoding="utf-8"?>
<pivotCacheDefinition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r:id="rId1" refreshedBy="Excel Services" refreshedDate="45727.504183101853" createdVersion="8" refreshedVersion="8" minRefreshableVersion="3" recordCount="639" xr:uid="{15F7AD8A-DD4C-41A2-86AE-CB836CA53980}">
  <cacheSource type="worksheet">
    <worksheetSource ref="A1:Q709" sheet="Base"/>
  </cacheSource>
  <cacheFields count="17">
    <cacheField name="Torneo" numFmtId="0">
      <sharedItems containsBlank="1"/>
    </cacheField>
    <cacheField name="Estado" numFmtId="0">
      <sharedItems containsBlank="1"/>
    </cacheField>
    <cacheField name="nro torneo" numFmtId="0">
      <sharedItems containsString="0" containsBlank="1" containsNumber="1" containsInteger="1" minValue="1" maxValue="26"/>
    </cacheField>
    <cacheField name="#" numFmtId="0">
      <sharedItems containsString="0" containsBlank="1" containsNumber="1" containsInteger="1" minValue="1" maxValue="30"/>
    </cacheField>
    <cacheField name="Equipo" numFmtId="0">
      <sharedItems containsBlank="1" count="64">
        <s v="Banfield"/>
        <s v="Newells"/>
        <s v="Colon"/>
        <s v="Independiente"/>
        <s v="Velez"/>
        <s v="Argentinos"/>
        <s v="San Lorenzo"/>
        <s v="Estudiantes (LP)"/>
        <s v="Lanus"/>
        <s v="Rosario Central"/>
        <s v="Boca Juniors"/>
        <s v="Arsenal"/>
        <s v="Atl Tucuman"/>
        <s v="River Plate"/>
        <s v="Chacarita"/>
        <s v="Racing Club"/>
        <s v="Godoy Cruz"/>
        <s v="Gimnasia (LP)"/>
        <s v="Huracan"/>
        <s v="Tigre"/>
        <s v="All Boys"/>
        <s v="Quilmes"/>
        <s v="Olimpo"/>
        <s v="Belgrano"/>
        <s v="San Martin (SJ)"/>
        <s v="Atl Rafaela"/>
        <s v="Union"/>
        <s v="Def y Justicia"/>
        <s v="Aldosivi"/>
        <s v="Sarmiento (J)"/>
        <s v="Temperley"/>
        <s v="Nueva Chicago"/>
        <s v="Crucero (M)"/>
        <s v="Patronato"/>
        <s v="Talleres (C)"/>
        <s v="San Martin (T)"/>
        <s v="Central Cba (SdE)"/>
        <s v="Platense"/>
        <s v="Barracas Central"/>
        <s v="Instituto"/>
        <s v="Riestra"/>
        <s v="Ind Rivadavia"/>
        <s v="Vélez"/>
        <s v="Talleres"/>
        <s v="Racing"/>
        <s v="Huracán"/>
        <s v="River"/>
        <s v="Boca Jrs."/>
        <s v="Atl. Tucumán"/>
        <s v="Unión"/>
        <s v="Ind. Rivadavia"/>
        <s v="Estudiantes"/>
        <s v="Lanús"/>
        <s v="Deportivo Riestra"/>
        <s v="Gimnasia"/>
        <s v="Central"/>
        <s v="Defensa"/>
        <s v="Argentinos Juniors"/>
        <s v="Newell's"/>
        <s v="Barracas"/>
        <s v="Central Córdoba"/>
        <s v="Sarmiento"/>
        <s v="San Martín"/>
        <m/>
      </sharedItems>
    </cacheField>
    <cacheField name="Pts" numFmtId="0">
      <sharedItems containsString="0" containsBlank="1" containsNumber="1" containsInteger="1" minValue="2" maxValue="64"/>
    </cacheField>
    <cacheField name="PJ" numFmtId="0">
      <sharedItems containsString="0" containsBlank="1" containsNumber="1" containsInteger="1" minValue="8" maxValue="30"/>
    </cacheField>
    <cacheField name="PG" numFmtId="0">
      <sharedItems containsString="0" containsBlank="1" containsNumber="1" containsInteger="1" minValue="0" maxValue="20"/>
    </cacheField>
    <cacheField name="PE" numFmtId="0">
      <sharedItems containsString="0" containsBlank="1" containsNumber="1" containsInteger="1" minValue="0" maxValue="14"/>
    </cacheField>
    <cacheField name="PP" numFmtId="0">
      <sharedItems containsString="0" containsBlank="1" containsNumber="1" containsInteger="1" minValue="0" maxValue="22"/>
    </cacheField>
    <cacheField name="GF" numFmtId="0">
      <sharedItems containsString="0" containsBlank="1" containsNumber="1" containsInteger="1" minValue="-12" maxValue="62"/>
    </cacheField>
    <cacheField name="GC" numFmtId="0">
      <sharedItems containsString="0" containsBlank="1" containsNumber="1" containsInteger="1" minValue="6" maxValue="55"/>
    </cacheField>
    <cacheField name="DIF" numFmtId="0">
      <sharedItems containsString="0" containsBlank="1" containsNumber="1" containsInteger="1" minValue="-34" maxValue="37"/>
    </cacheField>
    <cacheField name="Efec Torneo" numFmtId="0">
      <sharedItems containsString="0" containsBlank="1" containsNumber="1" minValue="7.407407407407407E-2" maxValue="0.79487179487179482"/>
    </cacheField>
    <cacheField name="efec max" numFmtId="0">
      <sharedItems containsString="0" containsBlank="1" containsNumber="1" minValue="0.57894736842105265" maxValue="0.80952380952380953"/>
    </cacheField>
    <cacheField name="efec avg" numFmtId="0">
      <sharedItems containsString="0" containsBlank="1" containsNumber="1" minValue="0.44047619047619063" maxValue="0.46052631578947362"/>
    </cacheField>
    <cacheField name="temporada" numFmtId="0">
      <sharedItems containsString="0" containsBlank="1" containsNumber="1" containsInteger="1" minValue="1" maxValue="16"/>
    </cacheField>
  </cacheFields>
  <extLst>
    <ext xmlns:x14="http://schemas.microsoft.com/office/spreadsheetml/2009/9/main" uri="{725AE2AE-9491-48be-B2B4-4EB974FC3084}">
      <x14:pivotCacheDefinition/>
    </ext>
  </extLst>
</pivotCacheDefinition>
</file>

<file path=xl/pivotCache/pivotCacheDefinition2.xml><?xml version="1.0" encoding="utf-8"?>
<pivotCacheDefinition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r:id="rId1" refreshedBy="Excel Services" refreshedDate="45989.614447106484" createdVersion="8" refreshedVersion="8" minRefreshableVersion="3" recordCount="669" xr:uid="{49BB086F-785D-498E-BF51-39EF620B0082}">
  <cacheSource type="worksheet">
    <worksheetSource ref="A1:P6720" sheet="Base"/>
  </cacheSource>
  <cacheFields count="16">
    <cacheField name="Nombre Torneo" numFmtId="0">
      <sharedItems containsBlank="1"/>
    </cacheField>
    <cacheField name="Pos. Tabla" numFmtId="0">
      <sharedItems containsString="0" containsBlank="1" containsNumber="1" containsInteger="1" minValue="1" maxValue="30"/>
    </cacheField>
    <cacheField name="Equipo" numFmtId="0">
      <sharedItems containsBlank="1"/>
    </cacheField>
    <cacheField name="Pts" numFmtId="0">
      <sharedItems containsString="0" containsBlank="1" containsNumber="1" containsInteger="1" minValue="5" maxValue="64"/>
    </cacheField>
    <cacheField name="PJ" numFmtId="0">
      <sharedItems containsString="0" containsBlank="1" containsNumber="1" containsInteger="1" minValue="13" maxValue="30"/>
    </cacheField>
    <cacheField name="PG" numFmtId="0">
      <sharedItems containsString="0" containsBlank="1" containsNumber="1" containsInteger="1" minValue="0" maxValue="20"/>
    </cacheField>
    <cacheField name="PE" numFmtId="0">
      <sharedItems containsString="0" containsBlank="1" containsNumber="1" containsInteger="1" minValue="0" maxValue="14"/>
    </cacheField>
    <cacheField name="PP" numFmtId="0">
      <sharedItems containsString="0" containsBlank="1" containsNumber="1" containsInteger="1" minValue="0" maxValue="22"/>
    </cacheField>
    <cacheField name="Equipo Corregido" numFmtId="0">
      <sharedItems containsBlank="1"/>
    </cacheField>
    <cacheField name="Nro. Torneo" numFmtId="0">
      <sharedItems containsString="0" containsBlank="1" containsNumber="1" containsInteger="1" minValue="1" maxValue="27" count="28">
        <n v="1"/>
        <n v="2"/>
        <n v="3"/>
        <n v="4"/>
        <n v="5"/>
        <n v="6"/>
        <n v="7"/>
        <n v="8"/>
        <n v="9"/>
        <n v="10"/>
        <n v="11"/>
        <n v="12"/>
        <n v="13"/>
        <n v="14"/>
        <n v="15"/>
        <n v="16"/>
        <n v="17"/>
        <n v="19"/>
        <n v="21"/>
        <n v="18"/>
        <n v="20"/>
        <n v="22"/>
        <n v="23"/>
        <n v="24"/>
        <n v="25"/>
        <n v="26"/>
        <n v="27"/>
        <m/>
      </sharedItems>
    </cacheField>
    <cacheField name="Nro. Temporada" numFmtId="0">
      <sharedItems containsString="0" containsBlank="1" containsNumber="1" containsInteger="1" minValue="1" maxValue="16"/>
    </cacheField>
    <cacheField name="Estado" numFmtId="0">
      <sharedItems containsBlank="1"/>
    </cacheField>
    <cacheField name="Efect. Equipo en Torneo" numFmtId="10">
      <sharedItems containsString="0" containsBlank="1" containsNumber="1" minValue="0.10526315789473684" maxValue="0.79487179487179482" count="198">
        <n v="0.7192982456140351"/>
        <n v="0.68421052631578949"/>
        <n v="0.59649122807017541"/>
        <n v="0.56140350877192979"/>
        <n v="0.54385964912280704"/>
        <n v="0.47368421052631576"/>
        <n v="0.38596491228070173"/>
        <n v="0.36842105263157893"/>
        <n v="0.33333333333333331"/>
        <n v="0.2982456140350877"/>
        <n v="0.2807017543859649"/>
        <n v="0.22807017543859648"/>
        <n v="0.19298245614035087"/>
        <n v="0.14035087719298245"/>
        <n v="0.70175438596491224"/>
        <n v="0.64912280701754388"/>
        <n v="0.52631578947368418"/>
        <n v="0.50877192982456143"/>
        <n v="0.45614035087719296"/>
        <n v="0.42105263157894735"/>
        <n v="0.35087719298245612"/>
        <n v="0.78947368421052633"/>
        <n v="0.75438596491228072"/>
        <n v="0.49122807017543857"/>
        <n v="0.43859649122807015"/>
        <n v="0.31578947368421051"/>
        <n v="0.26315789473684209"/>
        <n v="0.24561403508771928"/>
        <n v="0.61403508771929827"/>
        <n v="0.40350877192982454"/>
        <n v="0.66666666666666663"/>
        <n v="0.63157894736842102"/>
        <n v="0.57894736842105265"/>
        <n v="0.12280701754385964"/>
        <n v="0.10526315789473684"/>
        <n v="0.21052631578947367"/>
        <n v="0.71111111111111114"/>
        <n v="0.67777777777777781"/>
        <n v="0.65555555555555556"/>
        <n v="0.6333333333333333"/>
        <n v="0.6"/>
        <n v="0.56666666666666665"/>
        <n v="0.55555555555555558"/>
        <n v="0.5444444444444444"/>
        <n v="0.51111111111111107"/>
        <n v="0.5"/>
        <n v="0.48888888888888887"/>
        <n v="0.46666666666666667"/>
        <n v="0.45555555555555555"/>
        <n v="0.44444444444444442"/>
        <n v="0.41111111111111109"/>
        <n v="0.4"/>
        <n v="0.37777777777777777"/>
        <n v="0.36666666666666664"/>
        <n v="0.35555555555555557"/>
        <n v="0.32222222222222224"/>
        <n v="0.3"/>
        <n v="0.25555555555555554"/>
        <n v="0.15555555555555556"/>
        <n v="0.70833333333333337"/>
        <n v="0.6875"/>
        <n v="0.5625"/>
        <n v="0.52083333333333337"/>
        <n v="0.41666666666666669"/>
        <n v="0.375"/>
        <n v="0.35416666666666669"/>
        <n v="0.3125"/>
        <n v="0.27083333333333331"/>
        <n v="0.79166666666666663"/>
        <n v="0.625"/>
        <n v="0.47916666666666669"/>
        <n v="0.45833333333333331"/>
        <n v="0.25"/>
        <n v="0.1875"/>
        <n v="0.7"/>
        <n v="0.62222222222222223"/>
        <n v="0.61111111111111116"/>
        <n v="0.58888888888888891"/>
        <n v="0.4777777777777778"/>
        <n v="0.42222222222222222"/>
        <n v="0.34444444444444444"/>
        <n v="0.31111111111111112"/>
        <n v="0.28888888888888886"/>
        <n v="0.27777777777777779"/>
        <n v="0.71604938271604934"/>
        <n v="0.69135802469135799"/>
        <n v="0.61728395061728392"/>
        <n v="0.59259259259259256"/>
        <n v="0.5679012345679012"/>
        <n v="0.54320987654320985"/>
        <n v="0.53086419753086422"/>
        <n v="0.50617283950617287"/>
        <n v="0.49382716049382713"/>
        <n v="0.46913580246913578"/>
        <n v="0.43209876543209874"/>
        <n v="0.40740740740740738"/>
        <n v="0.39506172839506171"/>
        <n v="0.35802469135802467"/>
        <n v="0.29629629629629628"/>
        <n v="0.2839506172839506"/>
        <n v="0.22222222222222221"/>
        <n v="0.20987654320987653"/>
        <n v="0.18518518518518517"/>
        <n v="0.76"/>
        <n v="0.70666666666666667"/>
        <n v="0.68"/>
        <n v="0.56000000000000005"/>
        <n v="0.53333333333333333"/>
        <n v="0.50666666666666671"/>
        <n v="0.48"/>
        <n v="0.45333333333333331"/>
        <n v="0.44"/>
        <n v="0.42666666666666669"/>
        <n v="0.38666666666666666"/>
        <n v="0.34666666666666668"/>
        <n v="0.32"/>
        <n v="0.30666666666666664"/>
        <n v="0.29333333333333333"/>
        <n v="0.69565217391304346"/>
        <n v="0.6811594202898551"/>
        <n v="0.56521739130434778"/>
        <n v="0.52173913043478259"/>
        <n v="0.50724637681159424"/>
        <n v="0.49275362318840582"/>
        <n v="0.43478260869565216"/>
        <n v="0.42028985507246375"/>
        <n v="0.39130434782608697"/>
        <n v="0.37681159420289856"/>
        <n v="0.3188405797101449"/>
        <n v="0.2608695652173913"/>
        <n v="0.72"/>
        <n v="0.62666666666666671"/>
        <n v="0.61333333333333329"/>
        <n v="0.54666666666666663"/>
        <n v="0.52"/>
        <n v="0.49333333333333335"/>
        <n v="0.41333333333333333"/>
        <n v="0.37333333333333335"/>
        <n v="0.36"/>
        <n v="0.28000000000000003"/>
        <n v="0.64197530864197527"/>
        <n v="0.58024691358024694"/>
        <n v="0.51851851851851849"/>
        <n v="0.41975308641975306"/>
        <n v="0.37037037037037035"/>
        <n v="0.34567901234567899"/>
        <n v="0.25925925925925924"/>
        <n v="0.19753086419753085"/>
        <n v="0.64102564102564108"/>
        <n v="0.5641025641025641"/>
        <n v="0.53846153846153844"/>
        <n v="0.51282051282051277"/>
        <n v="0.48717948717948717"/>
        <n v="0.46153846153846156"/>
        <n v="0.4358974358974359"/>
        <n v="0.38461538461538464"/>
        <n v="0.35897435897435898"/>
        <n v="0.30769230769230771"/>
        <n v="0.28205128205128205"/>
        <n v="0.79487179487179482"/>
        <n v="0.7142857142857143"/>
        <n v="0.69047619047619047"/>
        <n v="0.59523809523809523"/>
        <n v="0.5714285714285714"/>
        <n v="0.54761904761904767"/>
        <n v="0.45238095238095238"/>
        <n v="0.40476190476190477"/>
        <n v="0.35714285714285715"/>
        <n v="0.26190476190476192"/>
        <n v="0.23809523809523808"/>
        <n v="0.6428571428571429"/>
        <n v="0.47619047619047616"/>
        <n v="0.42857142857142855"/>
        <n v="0.38095238095238093"/>
        <n v="0.75308641975308643"/>
        <n v="0.4567901234567901"/>
        <n v="0.30864197530864196"/>
        <n v="0.27160493827160492"/>
        <n v="0.61904761904761907"/>
        <n v="0.52380952380952384"/>
        <n v="0.30952380952380953"/>
        <n v="0.2857142857142857"/>
        <n v="0.19047619047619047"/>
        <n v="0.21428571428571427"/>
        <n v="0.11904761904761904"/>
        <n v="0.62962962962962965"/>
        <n v="0.48148148148148145"/>
        <n v="0.38271604938271603"/>
        <n v="0.32098765432098764"/>
        <n v="0.58333333333333337"/>
        <n v="0.54166666666666663"/>
        <n v="0.4375"/>
        <n v="0.39583333333333331"/>
        <n v="0.29166666666666669"/>
        <n v="0.72916666666666663"/>
        <n v="0.64583333333333337"/>
        <n v="0.60416666666666663"/>
        <m/>
      </sharedItems>
    </cacheField>
    <cacheField name="Efectiv max del Torneo" numFmtId="0">
      <sharedItems containsString="0" containsBlank="1" containsNumber="1" minValue="0.57894736842105265" maxValue="0.79487179487179482"/>
    </cacheField>
    <cacheField name="Efect. Prom. del Torneo" numFmtId="0">
      <sharedItems containsString="0" containsBlank="1" containsNumber="1" minValue="0.44122807017543864" maxValue="0.46052631578947362"/>
    </cacheField>
    <cacheField name="Equipo Supera Efect. Prom." numFmtId="0">
      <sharedItems containsString="0" containsBlank="1" containsNumber="1" containsInteger="1" minValue="0" maxValue="1"/>
    </cacheField>
  </cacheFields>
  <extLst>
    <ext xmlns:x14="http://schemas.microsoft.com/office/spreadsheetml/2009/9/main" uri="{725AE2AE-9491-48be-B2B4-4EB974FC3084}">
      <x14:pivotCacheDefinition/>
    </ext>
  </extLst>
</pivotCacheDefinition>
</file>

<file path=xl/pivotCache/pivotCacheDefinition3.xml><?xml version="1.0" encoding="utf-8"?>
<pivotCacheDefinition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r:id="rId1" refreshedBy="Excel Services" refreshedDate="45989.622160300925" createdVersion="8" refreshedVersion="8" minRefreshableVersion="3" recordCount="669" xr:uid="{79BF17F4-CC80-42A9-805B-8A325027AD01}">
  <cacheSource type="worksheet">
    <worksheetSource ref="A1:P672" sheet="Base"/>
  </cacheSource>
  <cacheFields count="16">
    <cacheField name="Nombre Torneo" numFmtId="0">
      <sharedItems containsBlank="1"/>
    </cacheField>
    <cacheField name="Pos. Tabla" numFmtId="0">
      <sharedItems containsString="0" containsBlank="1" containsNumber="1" containsInteger="1" minValue="1" maxValue="30"/>
    </cacheField>
    <cacheField name="Equipo" numFmtId="0">
      <sharedItems containsBlank="1"/>
    </cacheField>
    <cacheField name="Pts" numFmtId="0">
      <sharedItems containsString="0" containsBlank="1" containsNumber="1" containsInteger="1" minValue="5" maxValue="64"/>
    </cacheField>
    <cacheField name="PJ" numFmtId="0">
      <sharedItems containsString="0" containsBlank="1" containsNumber="1" containsInteger="1" minValue="13" maxValue="30"/>
    </cacheField>
    <cacheField name="PG" numFmtId="0">
      <sharedItems containsString="0" containsBlank="1" containsNumber="1" containsInteger="1" minValue="0" maxValue="20"/>
    </cacheField>
    <cacheField name="PE" numFmtId="0">
      <sharedItems containsString="0" containsBlank="1" containsNumber="1" containsInteger="1" minValue="0" maxValue="14"/>
    </cacheField>
    <cacheField name="PP" numFmtId="0">
      <sharedItems containsString="0" containsBlank="1" containsNumber="1" containsInteger="1" minValue="0" maxValue="22"/>
    </cacheField>
    <cacheField name="Equipo Corregido" numFmtId="0">
      <sharedItems containsBlank="1"/>
    </cacheField>
    <cacheField name="Nro. Torneo" numFmtId="0">
      <sharedItems containsString="0" containsBlank="1" containsNumber="1" containsInteger="1" minValue="1" maxValue="27" count="28">
        <n v="1"/>
        <n v="2"/>
        <n v="3"/>
        <n v="4"/>
        <n v="5"/>
        <n v="6"/>
        <n v="7"/>
        <n v="8"/>
        <n v="9"/>
        <n v="10"/>
        <n v="11"/>
        <n v="12"/>
        <n v="13"/>
        <n v="14"/>
        <n v="15"/>
        <n v="16"/>
        <n v="17"/>
        <n v="19"/>
        <n v="21"/>
        <n v="18"/>
        <n v="20"/>
        <n v="22"/>
        <n v="23"/>
        <n v="24"/>
        <n v="25"/>
        <n v="26"/>
        <n v="27"/>
        <m/>
      </sharedItems>
    </cacheField>
    <cacheField name="Nro. Temporada" numFmtId="0">
      <sharedItems containsString="0" containsBlank="1" containsNumber="1" containsInteger="1" minValue="1" maxValue="16"/>
    </cacheField>
    <cacheField name="Estado" numFmtId="0">
      <sharedItems containsBlank="1"/>
    </cacheField>
    <cacheField name="Efect. Equipo en Torneo" numFmtId="10">
      <sharedItems containsString="0" containsBlank="1" containsNumber="1" minValue="0.10526315789473684" maxValue="0.79487179487179482"/>
    </cacheField>
    <cacheField name="Efectiv max del Torneo" numFmtId="0">
      <sharedItems containsString="0" containsBlank="1" containsNumber="1" minValue="0.57894736842105265" maxValue="0.79487179487179482"/>
    </cacheField>
    <cacheField name="Efect. Prom. del Torneo" numFmtId="0">
      <sharedItems containsString="0" containsBlank="1" containsNumber="1" minValue="0.44122807017543864" maxValue="0.46052631578947362"/>
    </cacheField>
    <cacheField name="Equipo Supera Efect. Prom." numFmtId="0">
      <sharedItems containsString="0" containsBlank="1" containsNumber="1" containsInteger="1" minValue="0" maxValue="1"/>
    </cacheField>
  </cacheFields>
  <extLst>
    <ext xmlns:x14="http://schemas.microsoft.com/office/spreadsheetml/2009/9/main" uri="{725AE2AE-9491-48be-B2B4-4EB974FC3084}">
      <x14:pivotCacheDefinition/>
    </ext>
  </extLst>
</pivotCacheDefinition>
</file>

<file path=xl/pivotCache/pivotCacheDefinition4.xml><?xml version="1.0" encoding="utf-8"?>
<pivotCacheDefinition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r:id="rId1" refreshedBy="Excel Services" refreshedDate="45992.67887476852" createdVersion="8" refreshedVersion="8" minRefreshableVersion="3" recordCount="669" xr:uid="{8F838AF5-BC3C-48F3-B4AF-5C4B3BCD7D8C}">
  <cacheSource type="worksheet">
    <worksheetSource ref="A1:P3500" sheet="Base"/>
  </cacheSource>
  <cacheFields count="16">
    <cacheField name="Nombre Torneo" numFmtId="0">
      <sharedItems containsBlank="1" count="28">
        <s v="Apertura 2009"/>
        <s v="Clausura 2010"/>
        <s v="Apertura 2010"/>
        <s v="Clausura 2011"/>
        <s v="Apertura 2011"/>
        <s v="Clausura 2012"/>
        <s v="Inicial 2012"/>
        <s v="Final 2013"/>
        <s v="Inicial 2013"/>
        <s v="Torneo Final 2014"/>
        <s v="Transicion 2014"/>
        <s v="Campeonato 2015"/>
        <s v="Transicion 2016"/>
        <s v="Campeonato 2016/17"/>
        <s v="Campeonato 2017/18"/>
        <s v="Campeonato 2018/19"/>
        <s v="Superliga 2019/20"/>
        <s v="Campeonato 2021"/>
        <s v="Campeonato 2022"/>
        <s v="Copa de la Liga 2021"/>
        <s v="Copa de la Liga 2022"/>
        <s v="LIGA PROFESIONAL 2023"/>
        <s v="COPA DE LA LIGA PROFESIONAL 2023"/>
        <s v="COPA DE LA LIGA PROFESIONAL 2024"/>
        <s v="LIGA PROFESIONAL 2024"/>
        <s v="Copa Apertura 2025"/>
        <s v="Copa Clausura 2025"/>
        <m/>
      </sharedItems>
    </cacheField>
    <cacheField name="Pos. Tabla" numFmtId="0">
      <sharedItems containsString="0" containsBlank="1" containsNumber="1" containsInteger="1" minValue="1" maxValue="30" count="31">
        <n v="1"/>
        <n v="2"/>
        <n v="3"/>
        <n v="4"/>
        <n v="5"/>
        <n v="6"/>
        <n v="7"/>
        <n v="8"/>
        <n v="9"/>
        <n v="10"/>
        <n v="11"/>
        <n v="12"/>
        <n v="13"/>
        <n v="14"/>
        <n v="15"/>
        <n v="16"/>
        <n v="17"/>
        <n v="18"/>
        <n v="19"/>
        <n v="20"/>
        <n v="21"/>
        <n v="22"/>
        <n v="23"/>
        <n v="24"/>
        <n v="25"/>
        <n v="26"/>
        <n v="27"/>
        <n v="28"/>
        <n v="29"/>
        <n v="30"/>
        <m/>
      </sharedItems>
    </cacheField>
    <cacheField name="Equipo" numFmtId="0">
      <sharedItems containsBlank="1"/>
    </cacheField>
    <cacheField name="Pts" numFmtId="0">
      <sharedItems containsString="0" containsBlank="1" containsNumber="1" containsInteger="1" minValue="5" maxValue="64"/>
    </cacheField>
    <cacheField name="PJ" numFmtId="0">
      <sharedItems containsString="0" containsBlank="1" containsNumber="1" containsInteger="1" minValue="13" maxValue="30"/>
    </cacheField>
    <cacheField name="PG" numFmtId="0">
      <sharedItems containsString="0" containsBlank="1" containsNumber="1" containsInteger="1" minValue="0" maxValue="20"/>
    </cacheField>
    <cacheField name="PE" numFmtId="0">
      <sharedItems containsString="0" containsBlank="1" containsNumber="1" containsInteger="1" minValue="0" maxValue="14"/>
    </cacheField>
    <cacheField name="PP" numFmtId="0">
      <sharedItems containsString="0" containsBlank="1" containsNumber="1" containsInteger="1" minValue="0" maxValue="22"/>
    </cacheField>
    <cacheField name="Equipo Corregido" numFmtId="0">
      <sharedItems containsBlank="1" count="43">
        <s v="Banfield"/>
        <s v="Newells"/>
        <s v="Colon"/>
        <s v="Independiente"/>
        <s v="Velez"/>
        <s v="Argentinos"/>
        <s v="San Lorenzo"/>
        <s v="Estudiantes (LP)"/>
        <s v="Lanus"/>
        <s v="Rosario Central"/>
        <s v="Boca Juniors"/>
        <s v="Arsenal"/>
        <s v="Atl Tucuman"/>
        <s v="River Plate"/>
        <s v="Chacarita"/>
        <s v="Racing Club"/>
        <s v="Godoy Cruz"/>
        <s v="Gimnasia (LP)"/>
        <s v="Huracan"/>
        <s v="Tigre"/>
        <s v="All Boys"/>
        <s v="Quilmes"/>
        <s v="Olimpo"/>
        <s v="Belgrano"/>
        <s v="San Martin (SJ)"/>
        <s v="Atl Rafaela"/>
        <s v="Union"/>
        <s v="Def y Justicia"/>
        <s v="Aldosivi"/>
        <s v="Sarmiento (J)"/>
        <s v="Temperley"/>
        <s v="Nueva Chicago"/>
        <s v="Crucero (M)"/>
        <s v="Patronato"/>
        <s v="Talleres (C)"/>
        <s v="San Martin (T)"/>
        <s v="Central Cba (SdE)"/>
        <s v="Platense"/>
        <s v="Barracas Central"/>
        <s v="Instituto"/>
        <s v="Deportivo Riestra"/>
        <s v="Ind Rivadavia"/>
        <m/>
      </sharedItems>
    </cacheField>
    <cacheField name="Nro. Torneo" numFmtId="0">
      <sharedItems containsString="0" containsBlank="1" containsNumber="1" containsInteger="1" minValue="1" maxValue="27" count="28">
        <n v="1"/>
        <n v="2"/>
        <n v="3"/>
        <n v="4"/>
        <n v="5"/>
        <n v="6"/>
        <n v="7"/>
        <n v="8"/>
        <n v="9"/>
        <n v="10"/>
        <n v="11"/>
        <n v="12"/>
        <n v="13"/>
        <n v="14"/>
        <n v="15"/>
        <n v="16"/>
        <n v="17"/>
        <n v="19"/>
        <n v="21"/>
        <n v="18"/>
        <n v="20"/>
        <n v="22"/>
        <n v="23"/>
        <n v="24"/>
        <n v="25"/>
        <n v="26"/>
        <n v="27"/>
        <m/>
      </sharedItems>
    </cacheField>
    <cacheField name="Nro. Temporada" numFmtId="0">
      <sharedItems containsString="0" containsBlank="1" containsNumber="1" containsInteger="1" minValue="1" maxValue="16"/>
    </cacheField>
    <cacheField name="Estado" numFmtId="0">
      <sharedItems containsBlank="1" count="3">
        <s v="SIN"/>
        <s v="Con"/>
        <m/>
      </sharedItems>
    </cacheField>
    <cacheField name="Efect. Equipo en Torneo" numFmtId="10">
      <sharedItems containsString="0" containsBlank="1" containsNumber="1" minValue="0.10526315789473684" maxValue="0.79487179487179482"/>
    </cacheField>
    <cacheField name="Efectiv max del Torneo" numFmtId="0">
      <sharedItems containsString="0" containsBlank="1" containsNumber="1" minValue="0.57894736842105265" maxValue="0.79487179487179482"/>
    </cacheField>
    <cacheField name="Efect. Prom. del Torneo" numFmtId="0">
      <sharedItems containsString="0" containsBlank="1" containsNumber="1" minValue="0.44122807017543864" maxValue="0.46052631578947362"/>
    </cacheField>
    <cacheField name="Equipo Supera Efect. Prom." numFmtId="0">
      <sharedItems containsString="0" containsBlank="1" containsNumber="1" containsInteger="1" minValue="0" maxValue="1"/>
    </cacheField>
  </cacheFields>
  <extLst>
    <ext xmlns:x14="http://schemas.microsoft.com/office/spreadsheetml/2009/9/main" uri="{725AE2AE-9491-48be-B2B4-4EB974FC3084}">
      <x14:pivotCacheDefinition/>
    </ext>
  </extLst>
</pivotCacheDefinition>
</file>

<file path=xl/pivotCache/pivotCacheDefinition5.xml><?xml version="1.0" encoding="utf-8"?>
<pivotCacheDefinition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r:id="rId1" refreshedBy="Excel Services" refreshedDate="45994.655922916667" createdVersion="8" refreshedVersion="8" minRefreshableVersion="3" recordCount="669" xr:uid="{41DF501A-99C6-49A8-A8D7-4B333454C990}">
  <cacheSource type="worksheet">
    <worksheetSource ref="A1:P5250" sheet="Base"/>
  </cacheSource>
  <cacheFields count="16">
    <cacheField name="Nombre Torneo" numFmtId="0">
      <sharedItems containsBlank="1" count="28">
        <s v="Apertura 2009"/>
        <s v="Clausura 2010"/>
        <s v="Apertura 2010"/>
        <s v="Clausura 2011"/>
        <s v="Apertura 2011"/>
        <s v="Clausura 2012"/>
        <s v="Inicial 2012"/>
        <s v="Final 2013"/>
        <s v="Inicial 2013"/>
        <s v="Torneo Final 2014"/>
        <s v="Transicion 2014"/>
        <s v="Campeonato 2015"/>
        <s v="Transicion 2016"/>
        <s v="Campeonato 2016/17"/>
        <s v="Campeonato 2017/18"/>
        <s v="Campeonato 2018/19"/>
        <s v="Superliga 2019/20"/>
        <s v="Campeonato 2021"/>
        <s v="Campeonato 2022"/>
        <s v="Copa de la Liga 2021"/>
        <s v="Copa de la Liga 2022"/>
        <s v="LIGA PROFESIONAL 2023"/>
        <s v="COPA DE LA LIGA PROFESIONAL 2023"/>
        <s v="COPA DE LA LIGA PROFESIONAL 2024"/>
        <s v="LIGA PROFESIONAL 2024"/>
        <s v="Copa Apertura 2025"/>
        <s v="Copa Clausura 2025"/>
        <m/>
      </sharedItems>
    </cacheField>
    <cacheField name="Pos. Tabla" numFmtId="0">
      <sharedItems containsString="0" containsBlank="1" containsNumber="1" containsInteger="1" minValue="1" maxValue="30"/>
    </cacheField>
    <cacheField name="Equipo" numFmtId="0">
      <sharedItems containsBlank="1"/>
    </cacheField>
    <cacheField name="Pts" numFmtId="0">
      <sharedItems containsString="0" containsBlank="1" containsNumber="1" containsInteger="1" minValue="5" maxValue="64"/>
    </cacheField>
    <cacheField name="PJ" numFmtId="0">
      <sharedItems containsString="0" containsBlank="1" containsNumber="1" containsInteger="1" minValue="13" maxValue="30"/>
    </cacheField>
    <cacheField name="PG" numFmtId="0">
      <sharedItems containsString="0" containsBlank="1" containsNumber="1" containsInteger="1" minValue="0" maxValue="20"/>
    </cacheField>
    <cacheField name="PE" numFmtId="0">
      <sharedItems containsString="0" containsBlank="1" containsNumber="1" containsInteger="1" minValue="0" maxValue="14"/>
    </cacheField>
    <cacheField name="PP" numFmtId="0">
      <sharedItems containsString="0" containsBlank="1" containsNumber="1" containsInteger="1" minValue="0" maxValue="22"/>
    </cacheField>
    <cacheField name="Equipo Corregido" numFmtId="0">
      <sharedItems containsBlank="1" count="43">
        <s v="Banfield"/>
        <s v="Newells"/>
        <s v="Colon"/>
        <s v="Independiente"/>
        <s v="Velez"/>
        <s v="Argentinos"/>
        <s v="San Lorenzo"/>
        <s v="Estudiantes (LP)"/>
        <s v="Lanus"/>
        <s v="Rosario Central"/>
        <s v="Boca Juniors"/>
        <s v="Arsenal"/>
        <s v="Atl Tucuman"/>
        <s v="River Plate"/>
        <s v="Chacarita"/>
        <s v="Racing Club"/>
        <s v="Godoy Cruz"/>
        <s v="Gimnasia (LP)"/>
        <s v="Huracan"/>
        <s v="Tigre"/>
        <s v="All Boys"/>
        <s v="Quilmes"/>
        <s v="Olimpo"/>
        <s v="Belgrano"/>
        <s v="San Martin (SJ)"/>
        <s v="Atl Rafaela"/>
        <s v="Union"/>
        <s v="Def y Justicia"/>
        <s v="Aldosivi"/>
        <s v="Sarmiento (J)"/>
        <s v="Temperley"/>
        <s v="Nueva Chicago"/>
        <s v="Crucero (M)"/>
        <s v="Patronato"/>
        <s v="Talleres (C)"/>
        <s v="San Martin (T)"/>
        <s v="Central Cba (SdE)"/>
        <s v="Platense"/>
        <s v="Barracas Central"/>
        <s v="Instituto"/>
        <s v="Deportivo Riestra"/>
        <s v="Ind Rivadavia"/>
        <m/>
      </sharedItems>
    </cacheField>
    <cacheField name="Nro. Torneo" numFmtId="0">
      <sharedItems containsString="0" containsBlank="1" containsNumber="1" containsInteger="1" minValue="1" maxValue="27" count="28">
        <n v="1"/>
        <n v="2"/>
        <n v="3"/>
        <n v="4"/>
        <n v="5"/>
        <n v="6"/>
        <n v="7"/>
        <n v="8"/>
        <n v="9"/>
        <n v="10"/>
        <n v="11"/>
        <n v="12"/>
        <n v="13"/>
        <n v="14"/>
        <n v="15"/>
        <n v="16"/>
        <n v="17"/>
        <n v="19"/>
        <n v="21"/>
        <n v="18"/>
        <n v="20"/>
        <n v="22"/>
        <n v="23"/>
        <n v="24"/>
        <n v="25"/>
        <n v="26"/>
        <n v="27"/>
        <m/>
      </sharedItems>
    </cacheField>
    <cacheField name="Nro. Temporada" numFmtId="0">
      <sharedItems containsString="0" containsBlank="1" containsNumber="1" containsInteger="1" minValue="1" maxValue="16"/>
    </cacheField>
    <cacheField name="Estado" numFmtId="0">
      <sharedItems containsBlank="1"/>
    </cacheField>
    <cacheField name="Efect. Equipo en Torneo" numFmtId="10">
      <sharedItems containsString="0" containsBlank="1" containsNumber="1" minValue="0.10526315789473684" maxValue="0.79487179487179482"/>
    </cacheField>
    <cacheField name="Efectiv max del Torneo" numFmtId="0">
      <sharedItems containsString="0" containsBlank="1" containsNumber="1" minValue="0.57894736842105265" maxValue="0.79487179487179482"/>
    </cacheField>
    <cacheField name="Efect. Prom. del Torneo" numFmtId="0">
      <sharedItems containsString="0" containsBlank="1" containsNumber="1" minValue="0.44122807017543864" maxValue="0.46052631578947362"/>
    </cacheField>
    <cacheField name="Equipo Supera Efect. Prom." numFmtId="0">
      <sharedItems containsString="0" containsBlank="1" containsNumber="1" containsInteger="1" minValue="0" maxValue="1"/>
    </cacheField>
  </cacheFields>
  <extLst>
    <ext xmlns:x14="http://schemas.microsoft.com/office/spreadsheetml/2009/9/main" uri="{725AE2AE-9491-48be-B2B4-4EB974FC3084}">
      <x14:pivotCacheDefinition/>
    </ext>
  </extLst>
</pivotCacheDefinition>
</file>

<file path=xl/pivotCache/pivotCacheRecords1.xml><?xml version="1.0" encoding="utf-8"?>
<pivotCacheRecords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count="639">
  <r>
    <s v="Apertura 2009"/>
    <s v="SIN"/>
    <n v="1"/>
    <n v="1"/>
    <x v="0"/>
    <n v="41"/>
    <n v="19"/>
    <n v="12"/>
    <n v="5"/>
    <n v="2"/>
    <n v="25"/>
    <n v="11"/>
    <n v="14"/>
    <n v="0.7192982456140351"/>
    <n v="0.7192982456140351"/>
    <n v="0.45614035087719307"/>
    <n v="1"/>
  </r>
  <r>
    <s v="Apertura 2009"/>
    <s v="SIN"/>
    <n v="1"/>
    <n v="2"/>
    <x v="1"/>
    <n v="39"/>
    <n v="19"/>
    <n v="12"/>
    <n v="3"/>
    <n v="4"/>
    <n v="26"/>
    <n v="15"/>
    <n v="11"/>
    <n v="0.68421052631578949"/>
    <n v="0.7192982456140351"/>
    <n v="0.45614035087719307"/>
    <n v="1"/>
  </r>
  <r>
    <s v="Apertura 2009"/>
    <s v="SIN"/>
    <n v="1"/>
    <n v="3"/>
    <x v="2"/>
    <n v="34"/>
    <n v="19"/>
    <n v="10"/>
    <n v="4"/>
    <n v="5"/>
    <n v="27"/>
    <n v="16"/>
    <n v="11"/>
    <n v="0.59649122807017541"/>
    <n v="0.7192982456140351"/>
    <n v="0.45614035087719307"/>
    <n v="1"/>
  </r>
  <r>
    <s v="Apertura 2009"/>
    <s v="SIN"/>
    <n v="1"/>
    <n v="4"/>
    <x v="3"/>
    <n v="34"/>
    <n v="19"/>
    <n v="10"/>
    <n v="4"/>
    <n v="5"/>
    <n v="30"/>
    <n v="20"/>
    <n v="10"/>
    <n v="0.59649122807017541"/>
    <n v="0.7192982456140351"/>
    <n v="0.45614035087719307"/>
    <n v="1"/>
  </r>
  <r>
    <s v="Apertura 2009"/>
    <s v="SIN"/>
    <n v="1"/>
    <n v="5"/>
    <x v="4"/>
    <n v="34"/>
    <n v="19"/>
    <n v="10"/>
    <n v="4"/>
    <n v="5"/>
    <n v="29"/>
    <n v="21"/>
    <n v="8"/>
    <n v="0.59649122807017541"/>
    <n v="0.7192982456140351"/>
    <n v="0.45614035087719307"/>
    <n v="1"/>
  </r>
  <r>
    <s v="Apertura 2009"/>
    <s v="SIN"/>
    <n v="1"/>
    <n v="6"/>
    <x v="5"/>
    <n v="32"/>
    <n v="19"/>
    <n v="8"/>
    <n v="8"/>
    <n v="3"/>
    <n v="29"/>
    <n v="20"/>
    <n v="9"/>
    <n v="0.56140350877192979"/>
    <n v="0.7192982456140351"/>
    <n v="0.45614035087719307"/>
    <n v="1"/>
  </r>
  <r>
    <s v="Apertura 2009"/>
    <s v="SIN"/>
    <n v="1"/>
    <n v="7"/>
    <x v="6"/>
    <n v="32"/>
    <n v="19"/>
    <n v="9"/>
    <n v="5"/>
    <n v="5"/>
    <n v="28"/>
    <n v="20"/>
    <n v="8"/>
    <n v="0.56140350877192979"/>
    <n v="0.7192982456140351"/>
    <n v="0.45614035087719307"/>
    <n v="1"/>
  </r>
  <r>
    <s v="Apertura 2009"/>
    <s v="SIN"/>
    <n v="1"/>
    <n v="8"/>
    <x v="7"/>
    <n v="31"/>
    <n v="19"/>
    <n v="9"/>
    <n v="4"/>
    <n v="6"/>
    <n v="28"/>
    <n v="19"/>
    <n v="9"/>
    <n v="0.54385964912280704"/>
    <n v="0.7192982456140351"/>
    <n v="0.45614035087719307"/>
    <n v="1"/>
  </r>
  <r>
    <s v="Apertura 2009"/>
    <s v="SIN"/>
    <n v="1"/>
    <n v="9"/>
    <x v="8"/>
    <n v="31"/>
    <n v="19"/>
    <n v="8"/>
    <n v="7"/>
    <n v="4"/>
    <n v="26"/>
    <n v="17"/>
    <n v="9"/>
    <n v="0.54385964912280704"/>
    <n v="0.7192982456140351"/>
    <n v="0.45614035087719307"/>
    <n v="1"/>
  </r>
  <r>
    <s v="Apertura 2009"/>
    <s v="SIN"/>
    <n v="1"/>
    <n v="10"/>
    <x v="9"/>
    <n v="31"/>
    <n v="19"/>
    <n v="8"/>
    <n v="7"/>
    <n v="4"/>
    <n v="21"/>
    <n v="14"/>
    <n v="7"/>
    <n v="0.54385964912280704"/>
    <n v="0.7192982456140351"/>
    <n v="0.45614035087719307"/>
    <n v="1"/>
  </r>
  <r>
    <s v="Apertura 2009"/>
    <s v="SIN"/>
    <n v="1"/>
    <n v="11"/>
    <x v="10"/>
    <n v="27"/>
    <n v="19"/>
    <n v="7"/>
    <n v="6"/>
    <n v="6"/>
    <n v="28"/>
    <n v="24"/>
    <n v="4"/>
    <n v="0.47368421052631576"/>
    <n v="0.7192982456140351"/>
    <n v="0.45614035087719307"/>
    <n v="1"/>
  </r>
  <r>
    <s v="Apertura 2009"/>
    <s v="SIN"/>
    <n v="1"/>
    <n v="12"/>
    <x v="11"/>
    <n v="27"/>
    <n v="19"/>
    <n v="7"/>
    <n v="6"/>
    <n v="6"/>
    <n v="20"/>
    <n v="24"/>
    <n v="-4"/>
    <n v="0.47368421052631576"/>
    <n v="0.7192982456140351"/>
    <n v="0.45614035087719307"/>
    <n v="1"/>
  </r>
  <r>
    <s v="Apertura 2009"/>
    <s v="SIN"/>
    <n v="1"/>
    <n v="13"/>
    <x v="12"/>
    <n v="22"/>
    <n v="19"/>
    <n v="6"/>
    <n v="4"/>
    <n v="9"/>
    <n v="24"/>
    <n v="32"/>
    <n v="-8"/>
    <n v="0.38596491228070173"/>
    <n v="0.7192982456140351"/>
    <n v="0.45614035087719307"/>
    <n v="1"/>
  </r>
  <r>
    <s v="Apertura 2009"/>
    <s v="SIN"/>
    <n v="1"/>
    <n v="14"/>
    <x v="13"/>
    <n v="21"/>
    <n v="19"/>
    <n v="5"/>
    <n v="6"/>
    <n v="8"/>
    <n v="23"/>
    <n v="26"/>
    <n v="-3"/>
    <n v="0.36842105263157893"/>
    <n v="0.7192982456140351"/>
    <n v="0.45614035087719307"/>
    <n v="1"/>
  </r>
  <r>
    <s v="Apertura 2009"/>
    <s v="SIN"/>
    <n v="1"/>
    <n v="15"/>
    <x v="14"/>
    <n v="19"/>
    <n v="19"/>
    <n v="5"/>
    <n v="4"/>
    <n v="10"/>
    <n v="18"/>
    <n v="25"/>
    <n v="-7"/>
    <n v="0.33333333333333331"/>
    <n v="0.7192982456140351"/>
    <n v="0.45614035087719307"/>
    <n v="1"/>
  </r>
  <r>
    <s v="Apertura 2009"/>
    <s v="SIN"/>
    <n v="1"/>
    <n v="16"/>
    <x v="15"/>
    <n v="17"/>
    <n v="19"/>
    <n v="4"/>
    <n v="5"/>
    <n v="10"/>
    <n v="17"/>
    <n v="26"/>
    <n v="-9"/>
    <n v="0.2982456140350877"/>
    <n v="0.7192982456140351"/>
    <n v="0.45614035087719307"/>
    <n v="1"/>
  </r>
  <r>
    <s v="Apertura 2009"/>
    <s v="SIN"/>
    <n v="1"/>
    <n v="17"/>
    <x v="16"/>
    <n v="16"/>
    <n v="19"/>
    <n v="3"/>
    <n v="7"/>
    <n v="9"/>
    <n v="18"/>
    <n v="28"/>
    <n v="-10"/>
    <n v="0.2807017543859649"/>
    <n v="0.7192982456140351"/>
    <n v="0.45614035087719307"/>
    <n v="1"/>
  </r>
  <r>
    <s v="Apertura 2009"/>
    <s v="SIN"/>
    <n v="1"/>
    <n v="18"/>
    <x v="17"/>
    <n v="13"/>
    <n v="19"/>
    <n v="3"/>
    <n v="4"/>
    <n v="12"/>
    <n v="16"/>
    <n v="29"/>
    <n v="-13"/>
    <n v="0.22807017543859648"/>
    <n v="0.7192982456140351"/>
    <n v="0.45614035087719307"/>
    <n v="1"/>
  </r>
  <r>
    <s v="Apertura 2009"/>
    <s v="SIN"/>
    <n v="1"/>
    <n v="19"/>
    <x v="18"/>
    <n v="11"/>
    <n v="19"/>
    <n v="2"/>
    <n v="5"/>
    <n v="12"/>
    <n v="12"/>
    <n v="34"/>
    <n v="-22"/>
    <n v="0.19298245614035087"/>
    <n v="0.7192982456140351"/>
    <n v="0.45614035087719307"/>
    <n v="1"/>
  </r>
  <r>
    <s v="Apertura 2009"/>
    <s v="SIN"/>
    <n v="1"/>
    <n v="20"/>
    <x v="19"/>
    <n v="8"/>
    <n v="19"/>
    <n v="2"/>
    <n v="2"/>
    <n v="15"/>
    <n v="18"/>
    <n v="42"/>
    <n v="-24"/>
    <n v="0.14035087719298245"/>
    <n v="0.7192982456140351"/>
    <n v="0.45614035087719307"/>
    <n v="1"/>
  </r>
  <r>
    <s v="Clausura 2010"/>
    <s v="SIN"/>
    <n v="2"/>
    <n v="1"/>
    <x v="5"/>
    <n v="41"/>
    <n v="19"/>
    <n v="12"/>
    <n v="5"/>
    <n v="2"/>
    <n v="35"/>
    <n v="23"/>
    <n v="12"/>
    <n v="0.7192982456140351"/>
    <n v="0.7192982456140351"/>
    <n v="0.45614035087719296"/>
    <n v="1"/>
  </r>
  <r>
    <s v="Clausura 2010"/>
    <s v="SIN"/>
    <n v="2"/>
    <n v="2"/>
    <x v="7"/>
    <n v="40"/>
    <n v="19"/>
    <n v="12"/>
    <n v="4"/>
    <n v="3"/>
    <n v="33"/>
    <n v="14"/>
    <n v="19"/>
    <n v="0.70175438596491224"/>
    <n v="0.7192982456140351"/>
    <n v="0.45614035087719296"/>
    <n v="1"/>
  </r>
  <r>
    <s v="Clausura 2010"/>
    <s v="SIN"/>
    <n v="2"/>
    <n v="3"/>
    <x v="16"/>
    <n v="37"/>
    <n v="19"/>
    <n v="11"/>
    <n v="4"/>
    <n v="4"/>
    <n v="28"/>
    <n v="14"/>
    <n v="14"/>
    <n v="0.64912280701754388"/>
    <n v="0.7192982456140351"/>
    <n v="0.45614035087719296"/>
    <n v="1"/>
  </r>
  <r>
    <s v="Clausura 2010"/>
    <s v="SIN"/>
    <n v="2"/>
    <n v="4"/>
    <x v="3"/>
    <n v="34"/>
    <n v="19"/>
    <n v="10"/>
    <n v="4"/>
    <n v="5"/>
    <n v="25"/>
    <n v="18"/>
    <n v="7"/>
    <n v="0.59649122807017541"/>
    <n v="0.7192982456140351"/>
    <n v="0.45614035087719296"/>
    <n v="1"/>
  </r>
  <r>
    <s v="Clausura 2010"/>
    <s v="SIN"/>
    <n v="2"/>
    <n v="5"/>
    <x v="0"/>
    <n v="32"/>
    <n v="19"/>
    <n v="9"/>
    <n v="5"/>
    <n v="5"/>
    <n v="24"/>
    <n v="16"/>
    <n v="8"/>
    <n v="0.56140350877192979"/>
    <n v="0.7192982456140351"/>
    <n v="0.45614035087719296"/>
    <n v="1"/>
  </r>
  <r>
    <s v="Clausura 2010"/>
    <s v="SIN"/>
    <n v="2"/>
    <n v="6"/>
    <x v="1"/>
    <n v="30"/>
    <n v="19"/>
    <n v="8"/>
    <n v="6"/>
    <n v="5"/>
    <n v="32"/>
    <n v="18"/>
    <n v="14"/>
    <n v="0.52631578947368418"/>
    <n v="0.7192982456140351"/>
    <n v="0.45614035087719296"/>
    <n v="1"/>
  </r>
  <r>
    <s v="Clausura 2010"/>
    <s v="SIN"/>
    <n v="2"/>
    <n v="7"/>
    <x v="8"/>
    <n v="29"/>
    <n v="19"/>
    <n v="8"/>
    <n v="5"/>
    <n v="6"/>
    <n v="25"/>
    <n v="23"/>
    <n v="2"/>
    <n v="0.50877192982456143"/>
    <n v="0.7192982456140351"/>
    <n v="0.45614035087719296"/>
    <n v="1"/>
  </r>
  <r>
    <s v="Clausura 2010"/>
    <s v="SIN"/>
    <n v="2"/>
    <n v="8"/>
    <x v="15"/>
    <n v="29"/>
    <n v="19"/>
    <n v="9"/>
    <n v="2"/>
    <n v="8"/>
    <n v="21"/>
    <n v="22"/>
    <n v="-1"/>
    <n v="0.50877192982456143"/>
    <n v="0.7192982456140351"/>
    <n v="0.45614035087719296"/>
    <n v="1"/>
  </r>
  <r>
    <s v="Clausura 2010"/>
    <s v="SIN"/>
    <n v="2"/>
    <n v="9"/>
    <x v="4"/>
    <n v="27"/>
    <n v="19"/>
    <n v="7"/>
    <n v="6"/>
    <n v="6"/>
    <n v="25"/>
    <n v="20"/>
    <n v="5"/>
    <n v="0.47368421052631576"/>
    <n v="0.7192982456140351"/>
    <n v="0.45614035087719296"/>
    <n v="1"/>
  </r>
  <r>
    <s v="Clausura 2010"/>
    <s v="SIN"/>
    <n v="2"/>
    <n v="10"/>
    <x v="18"/>
    <n v="26"/>
    <n v="19"/>
    <n v="7"/>
    <n v="5"/>
    <n v="7"/>
    <n v="21"/>
    <n v="22"/>
    <n v="-1"/>
    <n v="0.45614035087719296"/>
    <n v="0.7192982456140351"/>
    <n v="0.45614035087719296"/>
    <n v="1"/>
  </r>
  <r>
    <s v="Clausura 2010"/>
    <s v="SIN"/>
    <n v="2"/>
    <n v="11"/>
    <x v="19"/>
    <n v="24"/>
    <n v="19"/>
    <n v="7"/>
    <n v="3"/>
    <n v="9"/>
    <n v="28"/>
    <n v="26"/>
    <n v="2"/>
    <n v="0.42105263157894735"/>
    <n v="0.7192982456140351"/>
    <n v="0.45614035087719296"/>
    <n v="1"/>
  </r>
  <r>
    <s v="Clausura 2010"/>
    <s v="SIN"/>
    <n v="2"/>
    <n v="12"/>
    <x v="17"/>
    <n v="24"/>
    <n v="19"/>
    <n v="6"/>
    <n v="6"/>
    <n v="7"/>
    <n v="21"/>
    <n v="29"/>
    <n v="-8"/>
    <n v="0.42105263157894735"/>
    <n v="0.7192982456140351"/>
    <n v="0.45614035087719296"/>
    <n v="1"/>
  </r>
  <r>
    <s v="Clausura 2010"/>
    <s v="SIN"/>
    <n v="2"/>
    <n v="13"/>
    <x v="13"/>
    <n v="22"/>
    <n v="19"/>
    <n v="6"/>
    <n v="4"/>
    <n v="9"/>
    <n v="16"/>
    <n v="21"/>
    <n v="-5"/>
    <n v="0.38596491228070173"/>
    <n v="0.7192982456140351"/>
    <n v="0.45614035087719296"/>
    <n v="1"/>
  </r>
  <r>
    <s v="Clausura 2010"/>
    <s v="SIN"/>
    <n v="2"/>
    <n v="14"/>
    <x v="2"/>
    <n v="21"/>
    <n v="19"/>
    <n v="4"/>
    <n v="9"/>
    <n v="6"/>
    <n v="20"/>
    <n v="32"/>
    <n v="-12"/>
    <n v="0.36842105263157893"/>
    <n v="0.7192982456140351"/>
    <n v="0.45614035087719296"/>
    <n v="1"/>
  </r>
  <r>
    <s v="Clausura 2010"/>
    <s v="SIN"/>
    <n v="2"/>
    <n v="15"/>
    <x v="6"/>
    <n v="20"/>
    <n v="19"/>
    <n v="6"/>
    <n v="2"/>
    <n v="11"/>
    <n v="16"/>
    <n v="21"/>
    <n v="-5"/>
    <n v="0.35087719298245612"/>
    <n v="0.7192982456140351"/>
    <n v="0.45614035087719296"/>
    <n v="1"/>
  </r>
  <r>
    <s v="Clausura 2010"/>
    <s v="SIN"/>
    <n v="2"/>
    <n v="16"/>
    <x v="10"/>
    <n v="20"/>
    <n v="19"/>
    <n v="5"/>
    <n v="5"/>
    <n v="9"/>
    <n v="28"/>
    <n v="35"/>
    <n v="-7"/>
    <n v="0.35087719298245612"/>
    <n v="0.7192982456140351"/>
    <n v="0.45614035087719296"/>
    <n v="1"/>
  </r>
  <r>
    <s v="Clausura 2010"/>
    <s v="SIN"/>
    <n v="2"/>
    <n v="17"/>
    <x v="9"/>
    <n v="19"/>
    <n v="19"/>
    <n v="3"/>
    <n v="10"/>
    <n v="6"/>
    <n v="12"/>
    <n v="19"/>
    <n v="-7"/>
    <n v="0.33333333333333331"/>
    <n v="0.7192982456140351"/>
    <n v="0.45614035087719296"/>
    <n v="1"/>
  </r>
  <r>
    <s v="Clausura 2010"/>
    <s v="SIN"/>
    <n v="2"/>
    <n v="18"/>
    <x v="11"/>
    <n v="19"/>
    <n v="19"/>
    <n v="5"/>
    <n v="4"/>
    <n v="10"/>
    <n v="19"/>
    <n v="33"/>
    <n v="-14"/>
    <n v="0.33333333333333331"/>
    <n v="0.7192982456140351"/>
    <n v="0.45614035087719296"/>
    <n v="1"/>
  </r>
  <r>
    <s v="Clausura 2010"/>
    <s v="SIN"/>
    <n v="2"/>
    <n v="19"/>
    <x v="14"/>
    <n v="13"/>
    <n v="19"/>
    <n v="4"/>
    <n v="1"/>
    <n v="14"/>
    <n v="22"/>
    <n v="33"/>
    <n v="-11"/>
    <n v="0.22807017543859648"/>
    <n v="0.7192982456140351"/>
    <n v="0.45614035087719296"/>
    <n v="1"/>
  </r>
  <r>
    <s v="Clausura 2010"/>
    <s v="SIN"/>
    <n v="2"/>
    <n v="20"/>
    <x v="12"/>
    <n v="13"/>
    <n v="19"/>
    <n v="1"/>
    <n v="10"/>
    <n v="8"/>
    <n v="14"/>
    <n v="26"/>
    <n v="-12"/>
    <n v="0.22807017543859648"/>
    <n v="0.7192982456140351"/>
    <n v="0.45614035087719296"/>
    <n v="1"/>
  </r>
  <r>
    <s v="Apertura 2010"/>
    <s v="SIN"/>
    <n v="3"/>
    <n v="1"/>
    <x v="7"/>
    <n v="45"/>
    <n v="19"/>
    <n v="14"/>
    <n v="3"/>
    <n v="2"/>
    <n v="32"/>
    <n v="8"/>
    <n v="24"/>
    <n v="0.78947368421052633"/>
    <n v="0.78947368421052633"/>
    <n v="0.45175438596491213"/>
    <n v="2"/>
  </r>
  <r>
    <s v="Apertura 2010"/>
    <s v="SIN"/>
    <n v="3"/>
    <n v="2"/>
    <x v="4"/>
    <n v="43"/>
    <n v="19"/>
    <n v="13"/>
    <n v="4"/>
    <n v="2"/>
    <n v="33"/>
    <n v="9"/>
    <n v="24"/>
    <n v="0.75438596491228072"/>
    <n v="0.78947368421052633"/>
    <n v="0.45175438596491213"/>
    <n v="2"/>
  </r>
  <r>
    <s v="Apertura 2010"/>
    <s v="SIN"/>
    <n v="3"/>
    <n v="3"/>
    <x v="11"/>
    <n v="32"/>
    <n v="19"/>
    <n v="9"/>
    <n v="5"/>
    <n v="5"/>
    <n v="22"/>
    <n v="19"/>
    <n v="3"/>
    <n v="0.56140350877192979"/>
    <n v="0.78947368421052633"/>
    <n v="0.45175438596491213"/>
    <n v="2"/>
  </r>
  <r>
    <s v="Apertura 2010"/>
    <s v="SIN"/>
    <n v="3"/>
    <n v="4"/>
    <x v="13"/>
    <n v="31"/>
    <n v="19"/>
    <n v="8"/>
    <n v="7"/>
    <n v="4"/>
    <n v="21"/>
    <n v="18"/>
    <n v="3"/>
    <n v="0.54385964912280704"/>
    <n v="0.78947368421052633"/>
    <n v="0.45175438596491213"/>
    <n v="2"/>
  </r>
  <r>
    <s v="Apertura 2010"/>
    <s v="SIN"/>
    <n v="3"/>
    <n v="5"/>
    <x v="16"/>
    <n v="29"/>
    <n v="19"/>
    <n v="7"/>
    <n v="8"/>
    <n v="4"/>
    <n v="32"/>
    <n v="25"/>
    <n v="7"/>
    <n v="0.50877192982456143"/>
    <n v="0.78947368421052633"/>
    <n v="0.45175438596491213"/>
    <n v="2"/>
  </r>
  <r>
    <s v="Apertura 2010"/>
    <s v="SIN"/>
    <n v="3"/>
    <n v="6"/>
    <x v="15"/>
    <n v="29"/>
    <n v="19"/>
    <n v="8"/>
    <n v="5"/>
    <n v="6"/>
    <n v="25"/>
    <n v="18"/>
    <n v="7"/>
    <n v="0.50877192982456143"/>
    <n v="0.78947368421052633"/>
    <n v="0.45175438596491213"/>
    <n v="2"/>
  </r>
  <r>
    <s v="Apertura 2010"/>
    <s v="SIN"/>
    <n v="3"/>
    <n v="7"/>
    <x v="8"/>
    <n v="28"/>
    <n v="19"/>
    <n v="8"/>
    <n v="4"/>
    <n v="7"/>
    <n v="20"/>
    <n v="25"/>
    <n v="-5"/>
    <n v="0.49122807017543857"/>
    <n v="0.78947368421052633"/>
    <n v="0.45175438596491213"/>
    <n v="2"/>
  </r>
  <r>
    <s v="Apertura 2010"/>
    <s v="SIN"/>
    <n v="3"/>
    <n v="8"/>
    <x v="20"/>
    <n v="26"/>
    <n v="19"/>
    <n v="7"/>
    <n v="5"/>
    <n v="7"/>
    <n v="24"/>
    <n v="23"/>
    <n v="1"/>
    <n v="0.45614035087719296"/>
    <n v="0.78947368421052633"/>
    <n v="0.45175438596491213"/>
    <n v="2"/>
  </r>
  <r>
    <s v="Apertura 2010"/>
    <s v="SIN"/>
    <n v="3"/>
    <n v="9"/>
    <x v="1"/>
    <n v="26"/>
    <n v="19"/>
    <n v="6"/>
    <n v="8"/>
    <n v="5"/>
    <n v="13"/>
    <n v="12"/>
    <n v="1"/>
    <n v="0.45614035087719296"/>
    <n v="0.78947368421052633"/>
    <n v="0.45175438596491213"/>
    <n v="2"/>
  </r>
  <r>
    <s v="Apertura 2010"/>
    <s v="SIN"/>
    <n v="3"/>
    <n v="10"/>
    <x v="2"/>
    <n v="26"/>
    <n v="19"/>
    <n v="7"/>
    <n v="5"/>
    <n v="7"/>
    <n v="21"/>
    <n v="29"/>
    <n v="-8"/>
    <n v="0.45614035087719296"/>
    <n v="0.78947368421052633"/>
    <n v="0.45175438596491213"/>
    <n v="2"/>
  </r>
  <r>
    <s v="Apertura 2010"/>
    <s v="SIN"/>
    <n v="3"/>
    <n v="11"/>
    <x v="19"/>
    <n v="25"/>
    <n v="19"/>
    <n v="7"/>
    <n v="4"/>
    <n v="8"/>
    <n v="24"/>
    <n v="24"/>
    <n v="0"/>
    <n v="0.43859649122807015"/>
    <n v="0.78947368421052633"/>
    <n v="0.45175438596491213"/>
    <n v="2"/>
  </r>
  <r>
    <s v="Apertura 2010"/>
    <s v="SIN"/>
    <n v="3"/>
    <n v="12"/>
    <x v="10"/>
    <n v="25"/>
    <n v="19"/>
    <n v="7"/>
    <n v="4"/>
    <n v="8"/>
    <n v="20"/>
    <n v="20"/>
    <n v="0"/>
    <n v="0.43859649122807015"/>
    <n v="0.78947368421052633"/>
    <n v="0.45175438596491213"/>
    <n v="2"/>
  </r>
  <r>
    <s v="Apertura 2010"/>
    <s v="SIN"/>
    <n v="3"/>
    <n v="13"/>
    <x v="5"/>
    <n v="24"/>
    <n v="19"/>
    <n v="6"/>
    <n v="6"/>
    <n v="7"/>
    <n v="22"/>
    <n v="21"/>
    <n v="1"/>
    <n v="0.42105263157894735"/>
    <n v="0.78947368421052633"/>
    <n v="0.45175438596491213"/>
    <n v="2"/>
  </r>
  <r>
    <s v="Apertura 2010"/>
    <s v="SIN"/>
    <n v="3"/>
    <n v="14"/>
    <x v="6"/>
    <n v="24"/>
    <n v="19"/>
    <n v="6"/>
    <n v="6"/>
    <n v="7"/>
    <n v="18"/>
    <n v="20"/>
    <n v="-2"/>
    <n v="0.42105263157894735"/>
    <n v="0.78947368421052633"/>
    <n v="0.45175438596491213"/>
    <n v="2"/>
  </r>
  <r>
    <s v="Apertura 2010"/>
    <s v="SIN"/>
    <n v="3"/>
    <n v="15"/>
    <x v="0"/>
    <n v="20"/>
    <n v="19"/>
    <n v="4"/>
    <n v="8"/>
    <n v="7"/>
    <n v="20"/>
    <n v="19"/>
    <n v="1"/>
    <n v="0.35087719298245612"/>
    <n v="0.78947368421052633"/>
    <n v="0.45175438596491213"/>
    <n v="2"/>
  </r>
  <r>
    <s v="Apertura 2010"/>
    <s v="SIN"/>
    <n v="3"/>
    <n v="16"/>
    <x v="21"/>
    <n v="19"/>
    <n v="19"/>
    <n v="4"/>
    <n v="7"/>
    <n v="8"/>
    <n v="14"/>
    <n v="23"/>
    <n v="-9"/>
    <n v="0.33333333333333331"/>
    <n v="0.78947368421052633"/>
    <n v="0.45175438596491213"/>
    <n v="2"/>
  </r>
  <r>
    <s v="Apertura 2010"/>
    <s v="SIN"/>
    <n v="3"/>
    <n v="17"/>
    <x v="22"/>
    <n v="18"/>
    <n v="19"/>
    <n v="5"/>
    <n v="3"/>
    <n v="11"/>
    <n v="18"/>
    <n v="26"/>
    <n v="-8"/>
    <n v="0.31578947368421051"/>
    <n v="0.78947368421052633"/>
    <n v="0.45175438596491213"/>
    <n v="2"/>
  </r>
  <r>
    <s v="Apertura 2010"/>
    <s v="SIN"/>
    <n v="3"/>
    <n v="18"/>
    <x v="18"/>
    <n v="16"/>
    <n v="19"/>
    <n v="4"/>
    <n v="4"/>
    <n v="11"/>
    <n v="16"/>
    <n v="33"/>
    <n v="-17"/>
    <n v="0.2807017543859649"/>
    <n v="0.78947368421052633"/>
    <n v="0.45175438596491213"/>
    <n v="2"/>
  </r>
  <r>
    <s v="Apertura 2010"/>
    <s v="SIN"/>
    <n v="3"/>
    <n v="19"/>
    <x v="17"/>
    <n v="15"/>
    <n v="19"/>
    <n v="3"/>
    <n v="6"/>
    <n v="10"/>
    <n v="13"/>
    <n v="23"/>
    <n v="-10"/>
    <n v="0.26315789473684209"/>
    <n v="0.78947368421052633"/>
    <n v="0.45175438596491213"/>
    <n v="2"/>
  </r>
  <r>
    <s v="Apertura 2010"/>
    <s v="SIN"/>
    <n v="3"/>
    <n v="20"/>
    <x v="3"/>
    <n v="14"/>
    <n v="19"/>
    <n v="2"/>
    <n v="8"/>
    <n v="9"/>
    <n v="13"/>
    <n v="26"/>
    <n v="-13"/>
    <n v="0.24561403508771928"/>
    <n v="0.78947368421052633"/>
    <n v="0.45175438596491213"/>
    <n v="2"/>
  </r>
  <r>
    <s v="Clausura 2011"/>
    <s v="SIN"/>
    <n v="4"/>
    <n v="1"/>
    <x v="4"/>
    <n v="39"/>
    <n v="19"/>
    <n v="12"/>
    <n v="3"/>
    <n v="4"/>
    <n v="36"/>
    <n v="17"/>
    <n v="19"/>
    <n v="0.68421052631578949"/>
    <n v="0.68421052631578949"/>
    <n v="0.44912280701754381"/>
    <n v="2"/>
  </r>
  <r>
    <s v="Clausura 2011"/>
    <s v="SIN"/>
    <n v="4"/>
    <n v="2"/>
    <x v="8"/>
    <n v="35"/>
    <n v="19"/>
    <n v="10"/>
    <n v="5"/>
    <n v="4"/>
    <n v="29"/>
    <n v="16"/>
    <n v="13"/>
    <n v="0.61403508771929827"/>
    <n v="0.68421052631578949"/>
    <n v="0.44912280701754381"/>
    <n v="2"/>
  </r>
  <r>
    <s v="Clausura 2011"/>
    <s v="SIN"/>
    <n v="4"/>
    <n v="3"/>
    <x v="16"/>
    <n v="34"/>
    <n v="19"/>
    <n v="10"/>
    <n v="4"/>
    <n v="5"/>
    <n v="33"/>
    <n v="28"/>
    <n v="5"/>
    <n v="0.59649122807017541"/>
    <n v="0.68421052631578949"/>
    <n v="0.44912280701754381"/>
    <n v="2"/>
  </r>
  <r>
    <s v="Clausura 2011"/>
    <s v="SIN"/>
    <n v="4"/>
    <n v="4"/>
    <x v="22"/>
    <n v="30"/>
    <n v="19"/>
    <n v="8"/>
    <n v="6"/>
    <n v="5"/>
    <n v="28"/>
    <n v="23"/>
    <n v="5"/>
    <n v="0.52631578947368418"/>
    <n v="0.68421052631578949"/>
    <n v="0.44912280701754381"/>
    <n v="2"/>
  </r>
  <r>
    <s v="Clausura 2011"/>
    <s v="SIN"/>
    <n v="4"/>
    <n v="5"/>
    <x v="5"/>
    <n v="30"/>
    <n v="19"/>
    <n v="7"/>
    <n v="9"/>
    <n v="3"/>
    <n v="16"/>
    <n v="11"/>
    <n v="5"/>
    <n v="0.52631578947368418"/>
    <n v="0.68421052631578949"/>
    <n v="0.44912280701754381"/>
    <n v="2"/>
  </r>
  <r>
    <s v="Clausura 2011"/>
    <s v="SIN"/>
    <n v="4"/>
    <n v="6"/>
    <x v="3"/>
    <n v="29"/>
    <n v="19"/>
    <n v="7"/>
    <n v="8"/>
    <n v="4"/>
    <n v="30"/>
    <n v="20"/>
    <n v="10"/>
    <n v="0.50877192982456143"/>
    <n v="0.68421052631578949"/>
    <n v="0.44912280701754381"/>
    <n v="2"/>
  </r>
  <r>
    <s v="Clausura 2011"/>
    <s v="SIN"/>
    <n v="4"/>
    <n v="7"/>
    <x v="10"/>
    <n v="28"/>
    <n v="19"/>
    <n v="7"/>
    <n v="7"/>
    <n v="5"/>
    <n v="24"/>
    <n v="22"/>
    <n v="2"/>
    <n v="0.49122807017543857"/>
    <n v="0.68421052631578949"/>
    <n v="0.44912280701754381"/>
    <n v="2"/>
  </r>
  <r>
    <s v="Clausura 2011"/>
    <s v="SIN"/>
    <n v="4"/>
    <n v="8"/>
    <x v="0"/>
    <n v="27"/>
    <n v="19"/>
    <n v="7"/>
    <n v="6"/>
    <n v="6"/>
    <n v="24"/>
    <n v="24"/>
    <n v="0"/>
    <n v="0.47368421052631576"/>
    <n v="0.68421052631578949"/>
    <n v="0.44912280701754381"/>
    <n v="2"/>
  </r>
  <r>
    <s v="Clausura 2011"/>
    <s v="SIN"/>
    <n v="4"/>
    <n v="9"/>
    <x v="13"/>
    <n v="26"/>
    <n v="19"/>
    <n v="6"/>
    <n v="8"/>
    <n v="5"/>
    <n v="15"/>
    <n v="15"/>
    <n v="0"/>
    <n v="0.45614035087719296"/>
    <n v="0.68421052631578949"/>
    <n v="0.44912280701754381"/>
    <n v="2"/>
  </r>
  <r>
    <s v="Clausura 2011"/>
    <s v="SIN"/>
    <n v="4"/>
    <n v="10"/>
    <x v="11"/>
    <n v="25"/>
    <n v="19"/>
    <n v="6"/>
    <n v="7"/>
    <n v="6"/>
    <n v="25"/>
    <n v="22"/>
    <n v="3"/>
    <n v="0.43859649122807015"/>
    <n v="0.68421052631578949"/>
    <n v="0.44912280701754381"/>
    <n v="2"/>
  </r>
  <r>
    <s v="Clausura 2011"/>
    <s v="SIN"/>
    <n v="4"/>
    <n v="11"/>
    <x v="19"/>
    <n v="25"/>
    <n v="19"/>
    <n v="6"/>
    <n v="7"/>
    <n v="6"/>
    <n v="25"/>
    <n v="26"/>
    <n v="-1"/>
    <n v="0.43859649122807015"/>
    <n v="0.68421052631578949"/>
    <n v="0.44912280701754381"/>
    <n v="2"/>
  </r>
  <r>
    <s v="Clausura 2011"/>
    <s v="SIN"/>
    <n v="4"/>
    <n v="12"/>
    <x v="20"/>
    <n v="25"/>
    <n v="19"/>
    <n v="7"/>
    <n v="4"/>
    <n v="8"/>
    <n v="14"/>
    <n v="19"/>
    <n v="-5"/>
    <n v="0.43859649122807015"/>
    <n v="0.68421052631578949"/>
    <n v="0.44912280701754381"/>
    <n v="2"/>
  </r>
  <r>
    <s v="Clausura 2011"/>
    <s v="SIN"/>
    <n v="4"/>
    <n v="13"/>
    <x v="7"/>
    <n v="24"/>
    <n v="19"/>
    <n v="6"/>
    <n v="6"/>
    <n v="7"/>
    <n v="18"/>
    <n v="19"/>
    <n v="-1"/>
    <n v="0.42105263157894735"/>
    <n v="0.68421052631578949"/>
    <n v="0.44912280701754381"/>
    <n v="2"/>
  </r>
  <r>
    <s v="Clausura 2011"/>
    <s v="SIN"/>
    <n v="4"/>
    <n v="14"/>
    <x v="6"/>
    <n v="23"/>
    <n v="19"/>
    <n v="5"/>
    <n v="8"/>
    <n v="6"/>
    <n v="19"/>
    <n v="17"/>
    <n v="2"/>
    <n v="0.40350877192982454"/>
    <n v="0.68421052631578949"/>
    <n v="0.44912280701754381"/>
    <n v="2"/>
  </r>
  <r>
    <s v="Clausura 2011"/>
    <s v="SIN"/>
    <n v="4"/>
    <n v="15"/>
    <x v="15"/>
    <n v="23"/>
    <n v="19"/>
    <n v="7"/>
    <n v="2"/>
    <n v="10"/>
    <n v="25"/>
    <n v="26"/>
    <n v="-1"/>
    <n v="0.40350877192982454"/>
    <n v="0.68421052631578949"/>
    <n v="0.44912280701754381"/>
    <n v="2"/>
  </r>
  <r>
    <s v="Clausura 2011"/>
    <s v="SIN"/>
    <n v="4"/>
    <n v="16"/>
    <x v="2"/>
    <n v="21"/>
    <n v="19"/>
    <n v="6"/>
    <n v="3"/>
    <n v="10"/>
    <n v="20"/>
    <n v="27"/>
    <n v="-7"/>
    <n v="0.36842105263157893"/>
    <n v="0.68421052631578949"/>
    <n v="0.44912280701754381"/>
    <n v="2"/>
  </r>
  <r>
    <s v="Clausura 2011"/>
    <s v="SIN"/>
    <n v="4"/>
    <n v="17"/>
    <x v="21"/>
    <n v="20"/>
    <n v="19"/>
    <n v="5"/>
    <n v="5"/>
    <n v="9"/>
    <n v="24"/>
    <n v="27"/>
    <n v="-3"/>
    <n v="0.35087719298245612"/>
    <n v="0.68421052631578949"/>
    <n v="0.44912280701754381"/>
    <n v="2"/>
  </r>
  <r>
    <s v="Clausura 2011"/>
    <s v="SIN"/>
    <n v="4"/>
    <n v="18"/>
    <x v="17"/>
    <n v="18"/>
    <n v="19"/>
    <n v="3"/>
    <n v="9"/>
    <n v="7"/>
    <n v="19"/>
    <n v="25"/>
    <n v="-6"/>
    <n v="0.31578947368421051"/>
    <n v="0.68421052631578949"/>
    <n v="0.44912280701754381"/>
    <n v="2"/>
  </r>
  <r>
    <s v="Clausura 2011"/>
    <s v="SIN"/>
    <n v="4"/>
    <n v="19"/>
    <x v="1"/>
    <n v="16"/>
    <n v="19"/>
    <n v="4"/>
    <n v="4"/>
    <n v="11"/>
    <n v="16"/>
    <n v="32"/>
    <n v="-16"/>
    <n v="0.2807017543859649"/>
    <n v="0.68421052631578949"/>
    <n v="0.44912280701754381"/>
    <n v="2"/>
  </r>
  <r>
    <s v="Clausura 2011"/>
    <s v="SIN"/>
    <n v="4"/>
    <n v="20"/>
    <x v="18"/>
    <n v="14"/>
    <n v="19"/>
    <n v="3"/>
    <n v="5"/>
    <n v="11"/>
    <n v="18"/>
    <n v="42"/>
    <n v="-24"/>
    <n v="0.24561403508771928"/>
    <n v="0.68421052631578949"/>
    <n v="0.44912280701754381"/>
    <n v="2"/>
  </r>
  <r>
    <s v="Apertura 2011"/>
    <s v="SIN"/>
    <n v="5"/>
    <n v="1"/>
    <x v="10"/>
    <n v="43"/>
    <n v="19"/>
    <n v="12"/>
    <n v="7"/>
    <n v="0"/>
    <n v="25"/>
    <n v="6"/>
    <n v="19"/>
    <n v="0.75438596491228072"/>
    <n v="0.75438596491228072"/>
    <n v="0.44122807017543864"/>
    <n v="3"/>
  </r>
  <r>
    <s v="Apertura 2011"/>
    <s v="SIN"/>
    <n v="5"/>
    <n v="2"/>
    <x v="15"/>
    <n v="31"/>
    <n v="19"/>
    <n v="7"/>
    <n v="10"/>
    <n v="2"/>
    <n v="16"/>
    <n v="8"/>
    <n v="8"/>
    <n v="0.54385964912280704"/>
    <n v="0.75438596491228072"/>
    <n v="0.44122807017543864"/>
    <n v="3"/>
  </r>
  <r>
    <s v="Apertura 2011"/>
    <s v="SIN"/>
    <n v="5"/>
    <n v="3"/>
    <x v="4"/>
    <n v="31"/>
    <n v="19"/>
    <n v="9"/>
    <n v="4"/>
    <n v="6"/>
    <n v="22"/>
    <n v="17"/>
    <n v="5"/>
    <n v="0.54385964912280704"/>
    <n v="0.75438596491228072"/>
    <n v="0.44122807017543864"/>
    <n v="3"/>
  </r>
  <r>
    <s v="Apertura 2011"/>
    <s v="SIN"/>
    <n v="5"/>
    <n v="4"/>
    <x v="23"/>
    <n v="31"/>
    <n v="19"/>
    <n v="8"/>
    <n v="7"/>
    <n v="4"/>
    <n v="21"/>
    <n v="16"/>
    <n v="5"/>
    <n v="0.54385964912280704"/>
    <n v="0.75438596491228072"/>
    <n v="0.44122807017543864"/>
    <n v="3"/>
  </r>
  <r>
    <s v="Apertura 2011"/>
    <s v="SIN"/>
    <n v="5"/>
    <n v="5"/>
    <x v="2"/>
    <n v="31"/>
    <n v="19"/>
    <n v="8"/>
    <n v="7"/>
    <n v="4"/>
    <n v="19"/>
    <n v="15"/>
    <n v="4"/>
    <n v="0.54385964912280704"/>
    <n v="0.75438596491228072"/>
    <n v="0.44122807017543864"/>
    <n v="3"/>
  </r>
  <r>
    <s v="Apertura 2011"/>
    <s v="SIN"/>
    <n v="5"/>
    <n v="6"/>
    <x v="8"/>
    <n v="29"/>
    <n v="19"/>
    <n v="7"/>
    <n v="8"/>
    <n v="4"/>
    <n v="20"/>
    <n v="14"/>
    <n v="6"/>
    <n v="0.50877192982456143"/>
    <n v="0.75438596491228072"/>
    <n v="0.44122807017543864"/>
    <n v="3"/>
  </r>
  <r>
    <s v="Apertura 2011"/>
    <s v="SIN"/>
    <n v="5"/>
    <n v="7"/>
    <x v="19"/>
    <n v="27"/>
    <n v="19"/>
    <n v="7"/>
    <n v="6"/>
    <n v="6"/>
    <n v="22"/>
    <n v="19"/>
    <n v="3"/>
    <n v="0.47368421052631576"/>
    <n v="0.75438596491228072"/>
    <n v="0.44122807017543864"/>
    <n v="3"/>
  </r>
  <r>
    <s v="Apertura 2011"/>
    <s v="SIN"/>
    <n v="5"/>
    <n v="8"/>
    <x v="3"/>
    <n v="27"/>
    <n v="19"/>
    <n v="7"/>
    <n v="6"/>
    <n v="6"/>
    <n v="18"/>
    <n v="17"/>
    <n v="1"/>
    <n v="0.47368421052631576"/>
    <n v="0.75438596491228072"/>
    <n v="0.44122807017543864"/>
    <n v="3"/>
  </r>
  <r>
    <s v="Apertura 2011"/>
    <s v="SIN"/>
    <n v="5"/>
    <n v="9"/>
    <x v="24"/>
    <n v="26"/>
    <n v="19"/>
    <n v="6"/>
    <n v="8"/>
    <n v="5"/>
    <n v="17"/>
    <n v="14"/>
    <n v="3"/>
    <n v="0.45614035087719296"/>
    <n v="0.75438596491228072"/>
    <n v="0.44122807017543864"/>
    <n v="3"/>
  </r>
  <r>
    <s v="Apertura 2011"/>
    <s v="SIN"/>
    <n v="5"/>
    <n v="10"/>
    <x v="25"/>
    <n v="26"/>
    <n v="19"/>
    <n v="8"/>
    <n v="2"/>
    <n v="9"/>
    <n v="22"/>
    <n v="26"/>
    <n v="-4"/>
    <n v="0.45614035087719296"/>
    <n v="0.75438596491228072"/>
    <n v="0.44122807017543864"/>
    <n v="3"/>
  </r>
  <r>
    <s v="Apertura 2011"/>
    <s v="SIN"/>
    <n v="5"/>
    <n v="11"/>
    <x v="26"/>
    <n v="25"/>
    <n v="19"/>
    <n v="6"/>
    <n v="7"/>
    <n v="6"/>
    <n v="14"/>
    <n v="18"/>
    <n v="-4"/>
    <n v="0.43859649122807015"/>
    <n v="0.75438596491228072"/>
    <n v="0.44122807017543864"/>
    <n v="3"/>
  </r>
  <r>
    <s v="Apertura 2011"/>
    <s v="SIN"/>
    <n v="5"/>
    <n v="12"/>
    <x v="16"/>
    <n v="24"/>
    <n v="19"/>
    <n v="6"/>
    <n v="6"/>
    <n v="7"/>
    <n v="28"/>
    <n v="24"/>
    <n v="4"/>
    <n v="0.42105263157894735"/>
    <n v="0.75438596491228072"/>
    <n v="0.44122807017543864"/>
    <n v="3"/>
  </r>
  <r>
    <s v="Apertura 2011"/>
    <s v="SIN"/>
    <n v="5"/>
    <n v="13"/>
    <x v="11"/>
    <n v="24"/>
    <n v="19"/>
    <n v="6"/>
    <n v="6"/>
    <n v="7"/>
    <n v="21"/>
    <n v="20"/>
    <n v="1"/>
    <n v="0.42105263157894735"/>
    <n v="0.75438596491228072"/>
    <n v="0.44122807017543864"/>
    <n v="3"/>
  </r>
  <r>
    <s v="Apertura 2011"/>
    <s v="SIN"/>
    <n v="5"/>
    <n v="14"/>
    <x v="7"/>
    <n v="23"/>
    <n v="19"/>
    <n v="6"/>
    <n v="5"/>
    <n v="8"/>
    <n v="24"/>
    <n v="24"/>
    <n v="0"/>
    <n v="0.40350877192982454"/>
    <n v="0.75438596491228072"/>
    <n v="0.44122807017543864"/>
    <n v="3"/>
  </r>
  <r>
    <s v="Apertura 2011"/>
    <s v="SIN"/>
    <n v="5"/>
    <n v="15"/>
    <x v="5"/>
    <n v="22"/>
    <n v="19"/>
    <n v="5"/>
    <n v="7"/>
    <n v="7"/>
    <n v="18"/>
    <n v="24"/>
    <n v="-6"/>
    <n v="0.38596491228070173"/>
    <n v="0.75438596491228072"/>
    <n v="0.44122807017543864"/>
    <n v="3"/>
  </r>
  <r>
    <s v="Apertura 2011"/>
    <s v="SIN"/>
    <n v="5"/>
    <n v="16"/>
    <x v="20"/>
    <n v="21"/>
    <n v="19"/>
    <n v="4"/>
    <n v="9"/>
    <n v="6"/>
    <n v="15"/>
    <n v="23"/>
    <n v="-8"/>
    <n v="0.36842105263157893"/>
    <n v="0.75438596491228072"/>
    <n v="0.44122807017543864"/>
    <n v="3"/>
  </r>
  <r>
    <s v="Apertura 2011"/>
    <s v="SIN"/>
    <n v="5"/>
    <n v="17"/>
    <x v="6"/>
    <n v="19"/>
    <n v="19"/>
    <n v="5"/>
    <n v="4"/>
    <n v="10"/>
    <n v="13"/>
    <n v="19"/>
    <n v="-6"/>
    <n v="0.33333333333333331"/>
    <n v="0.75438596491228072"/>
    <n v="0.44122807017543864"/>
    <n v="3"/>
  </r>
  <r>
    <s v="Apertura 2011"/>
    <s v="SIN"/>
    <n v="5"/>
    <n v="18"/>
    <x v="1"/>
    <n v="16"/>
    <n v="19"/>
    <n v="1"/>
    <n v="13"/>
    <n v="5"/>
    <n v="13"/>
    <n v="18"/>
    <n v="-5"/>
    <n v="0.2807017543859649"/>
    <n v="0.75438596491228072"/>
    <n v="0.44122807017543864"/>
    <n v="3"/>
  </r>
  <r>
    <s v="Apertura 2011"/>
    <s v="SIN"/>
    <n v="5"/>
    <n v="19"/>
    <x v="22"/>
    <n v="16"/>
    <n v="19"/>
    <n v="2"/>
    <n v="10"/>
    <n v="7"/>
    <n v="15"/>
    <n v="25"/>
    <n v="-10"/>
    <n v="0.2807017543859649"/>
    <n v="0.75438596491228072"/>
    <n v="0.44122807017543864"/>
    <n v="3"/>
  </r>
  <r>
    <s v="Apertura 2011"/>
    <s v="SIN"/>
    <n v="5"/>
    <n v="20"/>
    <x v="0"/>
    <n v="11"/>
    <n v="19"/>
    <n v="3"/>
    <n v="2"/>
    <n v="14"/>
    <n v="13"/>
    <n v="29"/>
    <n v="-16"/>
    <n v="0.19298245614035087"/>
    <n v="0.75438596491228072"/>
    <n v="0.44122807017543864"/>
    <n v="3"/>
  </r>
  <r>
    <s v="Clausura 2012"/>
    <s v="SIN"/>
    <n v="6"/>
    <n v="1"/>
    <x v="11"/>
    <n v="38"/>
    <n v="19"/>
    <n v="11"/>
    <n v="5"/>
    <n v="3"/>
    <n v="30"/>
    <n v="15"/>
    <n v="15"/>
    <n v="0.66666666666666663"/>
    <n v="0.66666666666666663"/>
    <n v="0.44824561403508767"/>
    <n v="3"/>
  </r>
  <r>
    <s v="Clausura 2012"/>
    <s v="SIN"/>
    <n v="6"/>
    <n v="2"/>
    <x v="19"/>
    <n v="36"/>
    <n v="19"/>
    <n v="10"/>
    <n v="6"/>
    <n v="3"/>
    <n v="29"/>
    <n v="15"/>
    <n v="14"/>
    <n v="0.63157894736842102"/>
    <n v="0.66666666666666663"/>
    <n v="0.44824561403508767"/>
    <n v="3"/>
  </r>
  <r>
    <s v="Clausura 2012"/>
    <s v="SIN"/>
    <n v="6"/>
    <n v="3"/>
    <x v="4"/>
    <n v="33"/>
    <n v="19"/>
    <n v="9"/>
    <n v="6"/>
    <n v="4"/>
    <n v="26"/>
    <n v="15"/>
    <n v="11"/>
    <n v="0.57894736842105265"/>
    <n v="0.66666666666666663"/>
    <n v="0.44824561403508767"/>
    <n v="3"/>
  </r>
  <r>
    <s v="Clausura 2012"/>
    <s v="SIN"/>
    <n v="6"/>
    <n v="4"/>
    <x v="10"/>
    <n v="33"/>
    <n v="19"/>
    <n v="9"/>
    <n v="6"/>
    <n v="4"/>
    <n v="30"/>
    <n v="20"/>
    <n v="10"/>
    <n v="0.57894736842105265"/>
    <n v="0.66666666666666663"/>
    <n v="0.44824561403508767"/>
    <n v="3"/>
  </r>
  <r>
    <s v="Clausura 2012"/>
    <s v="SIN"/>
    <n v="6"/>
    <n v="5"/>
    <x v="20"/>
    <n v="33"/>
    <n v="19"/>
    <n v="9"/>
    <n v="6"/>
    <n v="4"/>
    <n v="21"/>
    <n v="13"/>
    <n v="8"/>
    <n v="0.57894736842105265"/>
    <n v="0.66666666666666663"/>
    <n v="0.44824561403508767"/>
    <n v="3"/>
  </r>
  <r>
    <s v="Clausura 2012"/>
    <s v="SIN"/>
    <n v="6"/>
    <n v="6"/>
    <x v="1"/>
    <n v="32"/>
    <n v="19"/>
    <n v="9"/>
    <n v="5"/>
    <n v="5"/>
    <n v="26"/>
    <n v="19"/>
    <n v="7"/>
    <n v="0.56140350877192979"/>
    <n v="0.66666666666666663"/>
    <n v="0.44824561403508767"/>
    <n v="3"/>
  </r>
  <r>
    <s v="Clausura 2012"/>
    <s v="SIN"/>
    <n v="6"/>
    <n v="7"/>
    <x v="2"/>
    <n v="29"/>
    <n v="19"/>
    <n v="7"/>
    <n v="8"/>
    <n v="4"/>
    <n v="24"/>
    <n v="18"/>
    <n v="6"/>
    <n v="0.50877192982456143"/>
    <n v="0.66666666666666663"/>
    <n v="0.44824561403508767"/>
    <n v="3"/>
  </r>
  <r>
    <s v="Clausura 2012"/>
    <s v="SIN"/>
    <n v="6"/>
    <n v="8"/>
    <x v="5"/>
    <n v="27"/>
    <n v="19"/>
    <n v="7"/>
    <n v="6"/>
    <n v="6"/>
    <n v="17"/>
    <n v="15"/>
    <n v="2"/>
    <n v="0.47368421052631576"/>
    <n v="0.66666666666666663"/>
    <n v="0.44824561403508767"/>
    <n v="3"/>
  </r>
  <r>
    <s v="Clausura 2012"/>
    <s v="SIN"/>
    <n v="6"/>
    <n v="9"/>
    <x v="7"/>
    <n v="27"/>
    <n v="19"/>
    <n v="7"/>
    <n v="6"/>
    <n v="6"/>
    <n v="23"/>
    <n v="24"/>
    <n v="-1"/>
    <n v="0.47368421052631576"/>
    <n v="0.66666666666666663"/>
    <n v="0.44824561403508767"/>
    <n v="3"/>
  </r>
  <r>
    <s v="Clausura 2012"/>
    <s v="SIN"/>
    <n v="6"/>
    <n v="10"/>
    <x v="8"/>
    <n v="26"/>
    <n v="19"/>
    <n v="7"/>
    <n v="5"/>
    <n v="7"/>
    <n v="19"/>
    <n v="18"/>
    <n v="1"/>
    <n v="0.45614035087719296"/>
    <n v="0.66666666666666663"/>
    <n v="0.44824561403508767"/>
    <n v="3"/>
  </r>
  <r>
    <s v="Clausura 2012"/>
    <s v="SIN"/>
    <n v="6"/>
    <n v="11"/>
    <x v="26"/>
    <n v="25"/>
    <n v="19"/>
    <n v="5"/>
    <n v="10"/>
    <n v="4"/>
    <n v="21"/>
    <n v="20"/>
    <n v="1"/>
    <n v="0.43859649122807015"/>
    <n v="0.66666666666666663"/>
    <n v="0.44824561403508767"/>
    <n v="3"/>
  </r>
  <r>
    <s v="Clausura 2012"/>
    <s v="SIN"/>
    <n v="6"/>
    <n v="12"/>
    <x v="6"/>
    <n v="25"/>
    <n v="19"/>
    <n v="6"/>
    <n v="7"/>
    <n v="6"/>
    <n v="22"/>
    <n v="23"/>
    <n v="-1"/>
    <n v="0.43859649122807015"/>
    <n v="0.66666666666666663"/>
    <n v="0.44824561403508767"/>
    <n v="3"/>
  </r>
  <r>
    <s v="Clausura 2012"/>
    <s v="SIN"/>
    <n v="6"/>
    <n v="13"/>
    <x v="25"/>
    <n v="24"/>
    <n v="19"/>
    <n v="6"/>
    <n v="6"/>
    <n v="7"/>
    <n v="26"/>
    <n v="24"/>
    <n v="2"/>
    <n v="0.42105263157894735"/>
    <n v="0.66666666666666663"/>
    <n v="0.44824561403508767"/>
    <n v="3"/>
  </r>
  <r>
    <s v="Clausura 2012"/>
    <s v="SIN"/>
    <n v="6"/>
    <n v="14"/>
    <x v="23"/>
    <n v="24"/>
    <n v="19"/>
    <n v="6"/>
    <n v="6"/>
    <n v="7"/>
    <n v="17"/>
    <n v="20"/>
    <n v="-3"/>
    <n v="0.42105263157894735"/>
    <n v="0.66666666666666663"/>
    <n v="0.44824561403508767"/>
    <n v="3"/>
  </r>
  <r>
    <s v="Clausura 2012"/>
    <s v="SIN"/>
    <n v="6"/>
    <n v="15"/>
    <x v="24"/>
    <n v="22"/>
    <n v="19"/>
    <n v="6"/>
    <n v="4"/>
    <n v="9"/>
    <n v="21"/>
    <n v="29"/>
    <n v="-8"/>
    <n v="0.38596491228070173"/>
    <n v="0.66666666666666663"/>
    <n v="0.44824561403508767"/>
    <n v="3"/>
  </r>
  <r>
    <s v="Clausura 2012"/>
    <s v="SIN"/>
    <n v="6"/>
    <n v="16"/>
    <x v="3"/>
    <n v="20"/>
    <n v="19"/>
    <n v="5"/>
    <n v="5"/>
    <n v="9"/>
    <n v="22"/>
    <n v="28"/>
    <n v="-6"/>
    <n v="0.35087719298245612"/>
    <n v="0.66666666666666663"/>
    <n v="0.44824561403508767"/>
    <n v="3"/>
  </r>
  <r>
    <s v="Clausura 2012"/>
    <s v="SIN"/>
    <n v="6"/>
    <n v="17"/>
    <x v="15"/>
    <n v="19"/>
    <n v="19"/>
    <n v="5"/>
    <n v="4"/>
    <n v="10"/>
    <n v="19"/>
    <n v="27"/>
    <n v="-8"/>
    <n v="0.33333333333333331"/>
    <n v="0.66666666666666663"/>
    <n v="0.44824561403508767"/>
    <n v="3"/>
  </r>
  <r>
    <s v="Clausura 2012"/>
    <s v="SIN"/>
    <n v="6"/>
    <n v="18"/>
    <x v="16"/>
    <n v="14"/>
    <n v="19"/>
    <n v="2"/>
    <n v="8"/>
    <n v="9"/>
    <n v="11"/>
    <n v="25"/>
    <n v="-14"/>
    <n v="0.24561403508771928"/>
    <n v="0.66666666666666663"/>
    <n v="0.44824561403508767"/>
    <n v="3"/>
  </r>
  <r>
    <s v="Clausura 2012"/>
    <s v="SIN"/>
    <n v="6"/>
    <n v="19"/>
    <x v="22"/>
    <n v="13"/>
    <n v="19"/>
    <n v="3"/>
    <n v="4"/>
    <n v="12"/>
    <n v="20"/>
    <n v="34"/>
    <n v="-14"/>
    <n v="0.22807017543859648"/>
    <n v="0.66666666666666663"/>
    <n v="0.44824561403508767"/>
    <n v="3"/>
  </r>
  <r>
    <s v="Clausura 2012"/>
    <s v="SIN"/>
    <n v="6"/>
    <n v="20"/>
    <x v="0"/>
    <n v="11"/>
    <n v="19"/>
    <n v="2"/>
    <n v="5"/>
    <n v="12"/>
    <n v="15"/>
    <n v="37"/>
    <n v="-22"/>
    <n v="0.19298245614035087"/>
    <n v="0.66666666666666663"/>
    <n v="0.44824561403508767"/>
    <n v="3"/>
  </r>
  <r>
    <s v="Inicial 2012"/>
    <s v="SIN"/>
    <n v="7"/>
    <n v="1"/>
    <x v="4"/>
    <n v="41"/>
    <n v="19"/>
    <n v="13"/>
    <n v="2"/>
    <n v="4"/>
    <n v="31"/>
    <n v="12"/>
    <n v="19"/>
    <n v="0.7192982456140351"/>
    <n v="0.7192982456140351"/>
    <n v="0.44385964912280695"/>
    <n v="4"/>
  </r>
  <r>
    <s v="Inicial 2012"/>
    <s v="SIN"/>
    <n v="7"/>
    <n v="2"/>
    <x v="1"/>
    <n v="36"/>
    <n v="19"/>
    <n v="9"/>
    <n v="9"/>
    <n v="1"/>
    <n v="23"/>
    <n v="11"/>
    <n v="12"/>
    <n v="0.63157894736842102"/>
    <n v="0.7192982456140351"/>
    <n v="0.44385964912280695"/>
    <n v="4"/>
  </r>
  <r>
    <s v="Inicial 2012"/>
    <s v="SIN"/>
    <n v="7"/>
    <n v="3"/>
    <x v="23"/>
    <n v="36"/>
    <n v="19"/>
    <n v="10"/>
    <n v="6"/>
    <n v="3"/>
    <n v="22"/>
    <n v="13"/>
    <n v="9"/>
    <n v="0.63157894736842102"/>
    <n v="0.7192982456140351"/>
    <n v="0.44385964912280695"/>
    <n v="4"/>
  </r>
  <r>
    <s v="Inicial 2012"/>
    <s v="SIN"/>
    <n v="7"/>
    <n v="4"/>
    <x v="8"/>
    <n v="34"/>
    <n v="19"/>
    <n v="10"/>
    <n v="4"/>
    <n v="5"/>
    <n v="23"/>
    <n v="10"/>
    <n v="13"/>
    <n v="0.59649122807017541"/>
    <n v="0.7192982456140351"/>
    <n v="0.44385964912280695"/>
    <n v="4"/>
  </r>
  <r>
    <s v="Inicial 2012"/>
    <s v="SIN"/>
    <n v="7"/>
    <n v="5"/>
    <x v="15"/>
    <n v="33"/>
    <n v="19"/>
    <n v="9"/>
    <n v="6"/>
    <n v="4"/>
    <n v="26"/>
    <n v="12"/>
    <n v="14"/>
    <n v="0.57894736842105265"/>
    <n v="0.7192982456140351"/>
    <n v="0.44385964912280695"/>
    <n v="4"/>
  </r>
  <r>
    <s v="Inicial 2012"/>
    <s v="SIN"/>
    <n v="7"/>
    <n v="6"/>
    <x v="10"/>
    <n v="33"/>
    <n v="19"/>
    <n v="9"/>
    <n v="6"/>
    <n v="4"/>
    <n v="25"/>
    <n v="20"/>
    <n v="5"/>
    <n v="0.57894736842105265"/>
    <n v="0.7192982456140351"/>
    <n v="0.44385964912280695"/>
    <n v="4"/>
  </r>
  <r>
    <s v="Inicial 2012"/>
    <s v="SIN"/>
    <n v="7"/>
    <n v="7"/>
    <x v="11"/>
    <n v="31"/>
    <n v="19"/>
    <n v="9"/>
    <n v="4"/>
    <n v="6"/>
    <n v="19"/>
    <n v="22"/>
    <n v="-3"/>
    <n v="0.54385964912280704"/>
    <n v="0.7192982456140351"/>
    <n v="0.44385964912280695"/>
    <n v="4"/>
  </r>
  <r>
    <s v="Inicial 2012"/>
    <s v="SIN"/>
    <n v="7"/>
    <n v="8"/>
    <x v="13"/>
    <n v="29"/>
    <n v="19"/>
    <n v="7"/>
    <n v="8"/>
    <n v="4"/>
    <n v="28"/>
    <n v="16"/>
    <n v="12"/>
    <n v="0.50877192982456143"/>
    <n v="0.7192982456140351"/>
    <n v="0.44385964912280695"/>
    <n v="4"/>
  </r>
  <r>
    <s v="Inicial 2012"/>
    <s v="SIN"/>
    <n v="7"/>
    <n v="9"/>
    <x v="7"/>
    <n v="28"/>
    <n v="19"/>
    <n v="8"/>
    <n v="4"/>
    <n v="7"/>
    <n v="19"/>
    <n v="16"/>
    <n v="3"/>
    <n v="0.49122807017543857"/>
    <n v="0.7192982456140351"/>
    <n v="0.44385964912280695"/>
    <n v="4"/>
  </r>
  <r>
    <s v="Inicial 2012"/>
    <s v="SIN"/>
    <n v="7"/>
    <n v="10"/>
    <x v="2"/>
    <n v="26"/>
    <n v="19"/>
    <n v="6"/>
    <n v="8"/>
    <n v="5"/>
    <n v="26"/>
    <n v="24"/>
    <n v="2"/>
    <n v="0.45614035087719296"/>
    <n v="0.7192982456140351"/>
    <n v="0.44385964912280695"/>
    <n v="4"/>
  </r>
  <r>
    <s v="Inicial 2012"/>
    <s v="SIN"/>
    <n v="7"/>
    <n v="11"/>
    <x v="6"/>
    <n v="26"/>
    <n v="19"/>
    <n v="6"/>
    <n v="8"/>
    <n v="5"/>
    <n v="20"/>
    <n v="20"/>
    <n v="0"/>
    <n v="0.45614035087719296"/>
    <n v="0.7192982456140351"/>
    <n v="0.44385964912280695"/>
    <n v="4"/>
  </r>
  <r>
    <s v="Inicial 2012"/>
    <s v="SIN"/>
    <n v="7"/>
    <n v="12"/>
    <x v="20"/>
    <n v="21"/>
    <n v="19"/>
    <n v="5"/>
    <n v="6"/>
    <n v="8"/>
    <n v="19"/>
    <n v="27"/>
    <n v="-8"/>
    <n v="0.36842105263157893"/>
    <n v="0.7192982456140351"/>
    <n v="0.44385964912280695"/>
    <n v="4"/>
  </r>
  <r>
    <s v="Inicial 2012"/>
    <s v="SIN"/>
    <n v="7"/>
    <n v="13"/>
    <x v="25"/>
    <n v="20"/>
    <n v="19"/>
    <n v="5"/>
    <n v="5"/>
    <n v="9"/>
    <n v="20"/>
    <n v="28"/>
    <n v="-8"/>
    <n v="0.35087719298245612"/>
    <n v="0.7192982456140351"/>
    <n v="0.44385964912280695"/>
    <n v="4"/>
  </r>
  <r>
    <s v="Inicial 2012"/>
    <s v="SIN"/>
    <n v="7"/>
    <n v="14"/>
    <x v="16"/>
    <n v="20"/>
    <n v="19"/>
    <n v="5"/>
    <n v="5"/>
    <n v="9"/>
    <n v="13"/>
    <n v="24"/>
    <n v="-11"/>
    <n v="0.35087719298245612"/>
    <n v="0.7192982456140351"/>
    <n v="0.44385964912280695"/>
    <n v="4"/>
  </r>
  <r>
    <s v="Inicial 2012"/>
    <s v="SIN"/>
    <n v="7"/>
    <n v="15"/>
    <x v="21"/>
    <n v="19"/>
    <n v="19"/>
    <n v="3"/>
    <n v="10"/>
    <n v="6"/>
    <n v="16"/>
    <n v="23"/>
    <n v="-7"/>
    <n v="0.33333333333333331"/>
    <n v="0.7192982456140351"/>
    <n v="0.44385964912280695"/>
    <n v="4"/>
  </r>
  <r>
    <s v="Inicial 2012"/>
    <s v="SIN"/>
    <n v="7"/>
    <n v="16"/>
    <x v="5"/>
    <n v="19"/>
    <n v="19"/>
    <n v="4"/>
    <n v="7"/>
    <n v="8"/>
    <n v="19"/>
    <n v="29"/>
    <n v="-10"/>
    <n v="0.33333333333333331"/>
    <n v="0.7192982456140351"/>
    <n v="0.44385964912280695"/>
    <n v="4"/>
  </r>
  <r>
    <s v="Inicial 2012"/>
    <s v="SIN"/>
    <n v="7"/>
    <n v="17"/>
    <x v="24"/>
    <n v="17"/>
    <n v="19"/>
    <n v="4"/>
    <n v="5"/>
    <n v="10"/>
    <n v="21"/>
    <n v="27"/>
    <n v="-6"/>
    <n v="0.2982456140350877"/>
    <n v="0.7192982456140351"/>
    <n v="0.44385964912280695"/>
    <n v="4"/>
  </r>
  <r>
    <s v="Inicial 2012"/>
    <s v="SIN"/>
    <n v="7"/>
    <n v="18"/>
    <x v="3"/>
    <n v="17"/>
    <n v="19"/>
    <n v="3"/>
    <n v="8"/>
    <n v="8"/>
    <n v="16"/>
    <n v="24"/>
    <n v="-8"/>
    <n v="0.2982456140350877"/>
    <n v="0.7192982456140351"/>
    <n v="0.44385964912280695"/>
    <n v="4"/>
  </r>
  <r>
    <s v="Inicial 2012"/>
    <s v="SIN"/>
    <n v="7"/>
    <n v="19"/>
    <x v="19"/>
    <n v="13"/>
    <n v="19"/>
    <n v="1"/>
    <n v="10"/>
    <n v="8"/>
    <n v="16"/>
    <n v="27"/>
    <n v="-11"/>
    <n v="0.22807017543859648"/>
    <n v="0.7192982456140351"/>
    <n v="0.44385964912280695"/>
    <n v="4"/>
  </r>
  <r>
    <s v="Inicial 2012"/>
    <s v="SIN"/>
    <n v="7"/>
    <n v="20"/>
    <x v="26"/>
    <n v="7"/>
    <n v="19"/>
    <n v="0"/>
    <n v="7"/>
    <n v="12"/>
    <n v="16"/>
    <n v="33"/>
    <n v="-17"/>
    <n v="0.12280701754385964"/>
    <n v="0.7192982456140351"/>
    <n v="0.44385964912280695"/>
    <n v="4"/>
  </r>
  <r>
    <s v="Final 2013"/>
    <s v="SIN"/>
    <n v="8"/>
    <n v="1"/>
    <x v="1"/>
    <n v="38"/>
    <n v="19"/>
    <n v="12"/>
    <n v="2"/>
    <n v="5"/>
    <n v="40"/>
    <n v="21"/>
    <n v="19"/>
    <n v="0.66666666666666663"/>
    <n v="0.66666666666666663"/>
    <n v="0.44210526315789478"/>
    <n v="4"/>
  </r>
  <r>
    <s v="Final 2013"/>
    <s v="SIN"/>
    <n v="8"/>
    <n v="2"/>
    <x v="13"/>
    <n v="35"/>
    <n v="19"/>
    <n v="10"/>
    <n v="5"/>
    <n v="4"/>
    <n v="28"/>
    <n v="22"/>
    <n v="6"/>
    <n v="0.61403508771929827"/>
    <n v="0.66666666666666663"/>
    <n v="0.44210526315789478"/>
    <n v="4"/>
  </r>
  <r>
    <s v="Final 2013"/>
    <s v="SIN"/>
    <n v="8"/>
    <n v="3"/>
    <x v="8"/>
    <n v="33"/>
    <n v="19"/>
    <n v="8"/>
    <n v="9"/>
    <n v="2"/>
    <n v="26"/>
    <n v="14"/>
    <n v="12"/>
    <n v="0.57894736842105265"/>
    <n v="0.66666666666666663"/>
    <n v="0.44210526315789478"/>
    <n v="4"/>
  </r>
  <r>
    <s v="Final 2013"/>
    <s v="SIN"/>
    <n v="8"/>
    <n v="4"/>
    <x v="6"/>
    <n v="32"/>
    <n v="19"/>
    <n v="8"/>
    <n v="8"/>
    <n v="3"/>
    <n v="26"/>
    <n v="16"/>
    <n v="10"/>
    <n v="0.56140350877192979"/>
    <n v="0.66666666666666663"/>
    <n v="0.44210526315789478"/>
    <n v="4"/>
  </r>
  <r>
    <s v="Final 2013"/>
    <s v="SIN"/>
    <n v="8"/>
    <n v="5"/>
    <x v="21"/>
    <n v="31"/>
    <n v="19"/>
    <n v="8"/>
    <n v="7"/>
    <n v="4"/>
    <n v="28"/>
    <n v="22"/>
    <n v="6"/>
    <n v="0.54385964912280704"/>
    <n v="0.66666666666666663"/>
    <n v="0.44210526315789478"/>
    <n v="4"/>
  </r>
  <r>
    <s v="Final 2013"/>
    <s v="SIN"/>
    <n v="8"/>
    <n v="6"/>
    <x v="15"/>
    <n v="29"/>
    <n v="19"/>
    <n v="8"/>
    <n v="5"/>
    <n v="6"/>
    <n v="24"/>
    <n v="17"/>
    <n v="7"/>
    <n v="0.50877192982456143"/>
    <n v="0.66666666666666663"/>
    <n v="0.44210526315789478"/>
    <n v="4"/>
  </r>
  <r>
    <s v="Final 2013"/>
    <s v="SIN"/>
    <n v="8"/>
    <n v="7"/>
    <x v="16"/>
    <n v="29"/>
    <n v="19"/>
    <n v="7"/>
    <n v="8"/>
    <n v="4"/>
    <n v="23"/>
    <n v="16"/>
    <n v="7"/>
    <n v="0.50877192982456143"/>
    <n v="0.66666666666666663"/>
    <n v="0.44210526315789478"/>
    <n v="4"/>
  </r>
  <r>
    <s v="Final 2013"/>
    <s v="SIN"/>
    <n v="8"/>
    <n v="8"/>
    <x v="11"/>
    <n v="29"/>
    <n v="19"/>
    <n v="8"/>
    <n v="5"/>
    <n v="6"/>
    <n v="25"/>
    <n v="22"/>
    <n v="3"/>
    <n v="0.50877192982456143"/>
    <n v="0.66666666666666663"/>
    <n v="0.44210526315789478"/>
    <n v="4"/>
  </r>
  <r>
    <s v="Final 2013"/>
    <s v="SIN"/>
    <n v="8"/>
    <n v="9"/>
    <x v="24"/>
    <n v="26"/>
    <n v="19"/>
    <n v="7"/>
    <n v="5"/>
    <n v="7"/>
    <n v="31"/>
    <n v="28"/>
    <n v="3"/>
    <n v="0.45614035087719296"/>
    <n v="0.66666666666666663"/>
    <n v="0.44210526315789478"/>
    <n v="4"/>
  </r>
  <r>
    <s v="Final 2013"/>
    <s v="SIN"/>
    <n v="8"/>
    <n v="10"/>
    <x v="23"/>
    <n v="23"/>
    <n v="19"/>
    <n v="4"/>
    <n v="11"/>
    <n v="4"/>
    <n v="14"/>
    <n v="13"/>
    <n v="1"/>
    <n v="0.40350877192982454"/>
    <n v="0.66666666666666663"/>
    <n v="0.44210526315789478"/>
    <n v="4"/>
  </r>
  <r>
    <s v="Final 2013"/>
    <s v="SIN"/>
    <n v="8"/>
    <n v="11"/>
    <x v="25"/>
    <n v="23"/>
    <n v="19"/>
    <n v="5"/>
    <n v="8"/>
    <n v="6"/>
    <n v="21"/>
    <n v="23"/>
    <n v="-2"/>
    <n v="0.40350877192982454"/>
    <n v="0.66666666666666663"/>
    <n v="0.44210526315789478"/>
    <n v="4"/>
  </r>
  <r>
    <s v="Final 2013"/>
    <s v="SIN"/>
    <n v="8"/>
    <n v="12"/>
    <x v="3"/>
    <n v="22"/>
    <n v="19"/>
    <n v="5"/>
    <n v="7"/>
    <n v="7"/>
    <n v="16"/>
    <n v="17"/>
    <n v="-1"/>
    <n v="0.38596491228070173"/>
    <n v="0.66666666666666663"/>
    <n v="0.44210526315789478"/>
    <n v="4"/>
  </r>
  <r>
    <s v="Final 2013"/>
    <s v="SIN"/>
    <n v="8"/>
    <n v="13"/>
    <x v="19"/>
    <n v="21"/>
    <n v="19"/>
    <n v="6"/>
    <n v="3"/>
    <n v="10"/>
    <n v="22"/>
    <n v="30"/>
    <n v="-8"/>
    <n v="0.36842105263157893"/>
    <n v="0.66666666666666663"/>
    <n v="0.44210526315789478"/>
    <n v="4"/>
  </r>
  <r>
    <s v="Final 2013"/>
    <s v="SIN"/>
    <n v="8"/>
    <n v="14"/>
    <x v="4"/>
    <n v="20"/>
    <n v="19"/>
    <n v="4"/>
    <n v="8"/>
    <n v="7"/>
    <n v="18"/>
    <n v="20"/>
    <n v="-2"/>
    <n v="0.35087719298245612"/>
    <n v="0.66666666666666663"/>
    <n v="0.44210526315789478"/>
    <n v="4"/>
  </r>
  <r>
    <s v="Final 2013"/>
    <s v="SIN"/>
    <n v="8"/>
    <n v="15"/>
    <x v="7"/>
    <n v="20"/>
    <n v="19"/>
    <n v="4"/>
    <n v="8"/>
    <n v="7"/>
    <n v="15"/>
    <n v="19"/>
    <n v="-4"/>
    <n v="0.35087719298245612"/>
    <n v="0.66666666666666663"/>
    <n v="0.44210526315789478"/>
    <n v="4"/>
  </r>
  <r>
    <s v="Final 2013"/>
    <s v="SIN"/>
    <n v="8"/>
    <n v="16"/>
    <x v="20"/>
    <n v="20"/>
    <n v="19"/>
    <n v="5"/>
    <n v="5"/>
    <n v="9"/>
    <n v="15"/>
    <n v="24"/>
    <n v="-9"/>
    <n v="0.35087719298245612"/>
    <n v="0.66666666666666663"/>
    <n v="0.44210526315789478"/>
    <n v="4"/>
  </r>
  <r>
    <s v="Final 2013"/>
    <s v="SIN"/>
    <n v="8"/>
    <n v="17"/>
    <x v="2"/>
    <n v="20"/>
    <n v="19"/>
    <n v="5"/>
    <n v="5"/>
    <n v="9"/>
    <n v="20"/>
    <n v="30"/>
    <n v="-10"/>
    <n v="0.35087719298245612"/>
    <n v="0.66666666666666663"/>
    <n v="0.44210526315789478"/>
    <n v="4"/>
  </r>
  <r>
    <s v="Final 2013"/>
    <s v="SIN"/>
    <n v="8"/>
    <n v="18"/>
    <x v="5"/>
    <n v="18"/>
    <n v="19"/>
    <n v="4"/>
    <n v="6"/>
    <n v="9"/>
    <n v="13"/>
    <n v="21"/>
    <n v="-8"/>
    <n v="0.31578947368421051"/>
    <n v="0.66666666666666663"/>
    <n v="0.44210526315789478"/>
    <n v="4"/>
  </r>
  <r>
    <s v="Final 2013"/>
    <s v="SIN"/>
    <n v="8"/>
    <n v="19"/>
    <x v="10"/>
    <n v="18"/>
    <n v="19"/>
    <n v="3"/>
    <n v="9"/>
    <n v="7"/>
    <n v="13"/>
    <n v="29"/>
    <n v="-16"/>
    <n v="0.31578947368421051"/>
    <n v="0.66666666666666663"/>
    <n v="0.44210526315789478"/>
    <n v="4"/>
  </r>
  <r>
    <s v="Final 2013"/>
    <s v="SIN"/>
    <n v="8"/>
    <n v="20"/>
    <x v="26"/>
    <n v="17"/>
    <n v="19"/>
    <n v="3"/>
    <n v="8"/>
    <n v="8"/>
    <n v="17"/>
    <n v="31"/>
    <n v="-14"/>
    <n v="0.2982456140350877"/>
    <n v="0.66666666666666663"/>
    <n v="0.44210526315789478"/>
    <n v="4"/>
  </r>
  <r>
    <s v="Inicial 2013"/>
    <s v="SIN"/>
    <n v="9"/>
    <n v="1"/>
    <x v="6"/>
    <n v="33"/>
    <n v="19"/>
    <n v="9"/>
    <n v="6"/>
    <n v="4"/>
    <n v="29"/>
    <n v="17"/>
    <n v="12"/>
    <n v="0.57894736842105265"/>
    <n v="0.57894736842105265"/>
    <n v="0.44298245614035087"/>
    <n v="5"/>
  </r>
  <r>
    <s v="Inicial 2013"/>
    <s v="SIN"/>
    <n v="9"/>
    <n v="2"/>
    <x v="8"/>
    <n v="31"/>
    <n v="19"/>
    <n v="8"/>
    <n v="7"/>
    <n v="4"/>
    <n v="32"/>
    <n v="18"/>
    <n v="14"/>
    <n v="0.54385964912280704"/>
    <n v="0.57894736842105265"/>
    <n v="0.44298245614035087"/>
    <n v="5"/>
  </r>
  <r>
    <s v="Inicial 2013"/>
    <s v="SIN"/>
    <n v="9"/>
    <n v="3"/>
    <x v="4"/>
    <n v="31"/>
    <n v="19"/>
    <n v="8"/>
    <n v="7"/>
    <n v="4"/>
    <n v="24"/>
    <n v="16"/>
    <n v="8"/>
    <n v="0.54385964912280704"/>
    <n v="0.57894736842105265"/>
    <n v="0.44298245614035087"/>
    <n v="5"/>
  </r>
  <r>
    <s v="Inicial 2013"/>
    <s v="SIN"/>
    <n v="9"/>
    <n v="4"/>
    <x v="1"/>
    <n v="31"/>
    <n v="19"/>
    <n v="8"/>
    <n v="7"/>
    <n v="4"/>
    <n v="27"/>
    <n v="21"/>
    <n v="6"/>
    <n v="0.54385964912280704"/>
    <n v="0.57894736842105265"/>
    <n v="0.44298245614035087"/>
    <n v="5"/>
  </r>
  <r>
    <s v="Inicial 2013"/>
    <s v="SIN"/>
    <n v="9"/>
    <n v="5"/>
    <x v="11"/>
    <n v="30"/>
    <n v="19"/>
    <n v="7"/>
    <n v="9"/>
    <n v="3"/>
    <n v="22"/>
    <n v="19"/>
    <n v="3"/>
    <n v="0.52631578947368418"/>
    <n v="0.57894736842105265"/>
    <n v="0.44298245614035087"/>
    <n v="5"/>
  </r>
  <r>
    <s v="Inicial 2013"/>
    <s v="SIN"/>
    <n v="9"/>
    <n v="6"/>
    <x v="23"/>
    <n v="29"/>
    <n v="19"/>
    <n v="8"/>
    <n v="5"/>
    <n v="6"/>
    <n v="28"/>
    <n v="20"/>
    <n v="8"/>
    <n v="0.50877192982456143"/>
    <n v="0.57894736842105265"/>
    <n v="0.44298245614035087"/>
    <n v="5"/>
  </r>
  <r>
    <s v="Inicial 2013"/>
    <s v="SIN"/>
    <n v="9"/>
    <n v="7"/>
    <x v="10"/>
    <n v="29"/>
    <n v="19"/>
    <n v="8"/>
    <n v="5"/>
    <n v="6"/>
    <n v="25"/>
    <n v="24"/>
    <n v="1"/>
    <n v="0.50877192982456143"/>
    <n v="0.57894736842105265"/>
    <n v="0.44298245614035087"/>
    <n v="5"/>
  </r>
  <r>
    <s v="Inicial 2013"/>
    <s v="SIN"/>
    <n v="9"/>
    <n v="8"/>
    <x v="25"/>
    <n v="29"/>
    <n v="19"/>
    <n v="8"/>
    <n v="5"/>
    <n v="6"/>
    <n v="25"/>
    <n v="25"/>
    <n v="0"/>
    <n v="0.50877192982456143"/>
    <n v="0.57894736842105265"/>
    <n v="0.44298245614035087"/>
    <n v="5"/>
  </r>
  <r>
    <s v="Inicial 2013"/>
    <s v="SIN"/>
    <n v="9"/>
    <n v="9"/>
    <x v="7"/>
    <n v="27"/>
    <n v="19"/>
    <n v="6"/>
    <n v="9"/>
    <n v="4"/>
    <n v="16"/>
    <n v="14"/>
    <n v="2"/>
    <n v="0.47368421052631576"/>
    <n v="0.57894736842105265"/>
    <n v="0.44298245614035087"/>
    <n v="5"/>
  </r>
  <r>
    <s v="Inicial 2013"/>
    <s v="SIN"/>
    <n v="9"/>
    <n v="10"/>
    <x v="9"/>
    <n v="26"/>
    <n v="19"/>
    <n v="7"/>
    <n v="5"/>
    <n v="7"/>
    <n v="22"/>
    <n v="24"/>
    <n v="-2"/>
    <n v="0.45614035087719296"/>
    <n v="0.57894736842105265"/>
    <n v="0.44298245614035087"/>
    <n v="5"/>
  </r>
  <r>
    <s v="Inicial 2013"/>
    <s v="SIN"/>
    <n v="9"/>
    <n v="11"/>
    <x v="17"/>
    <n v="26"/>
    <n v="19"/>
    <n v="6"/>
    <n v="8"/>
    <n v="5"/>
    <n v="21"/>
    <n v="24"/>
    <n v="-3"/>
    <n v="0.45614035087719296"/>
    <n v="0.57894736842105265"/>
    <n v="0.44298245614035087"/>
    <n v="5"/>
  </r>
  <r>
    <s v="Inicial 2013"/>
    <s v="SIN"/>
    <n v="9"/>
    <n v="12"/>
    <x v="19"/>
    <n v="25"/>
    <n v="19"/>
    <n v="7"/>
    <n v="4"/>
    <n v="8"/>
    <n v="20"/>
    <n v="21"/>
    <n v="-1"/>
    <n v="0.43859649122807015"/>
    <n v="0.57894736842105265"/>
    <n v="0.44298245614035087"/>
    <n v="5"/>
  </r>
  <r>
    <s v="Inicial 2013"/>
    <s v="SIN"/>
    <n v="9"/>
    <n v="13"/>
    <x v="5"/>
    <n v="25"/>
    <n v="19"/>
    <n v="7"/>
    <n v="4"/>
    <n v="8"/>
    <n v="17"/>
    <n v="19"/>
    <n v="-2"/>
    <n v="0.43859649122807015"/>
    <n v="0.57894736842105265"/>
    <n v="0.44298245614035087"/>
    <n v="5"/>
  </r>
  <r>
    <s v="Inicial 2013"/>
    <s v="SIN"/>
    <n v="9"/>
    <n v="14"/>
    <x v="16"/>
    <n v="24"/>
    <n v="19"/>
    <n v="6"/>
    <n v="6"/>
    <n v="7"/>
    <n v="17"/>
    <n v="17"/>
    <n v="0"/>
    <n v="0.42105263157894735"/>
    <n v="0.57894736842105265"/>
    <n v="0.44298245614035087"/>
    <n v="5"/>
  </r>
  <r>
    <s v="Inicial 2013"/>
    <s v="SIN"/>
    <n v="9"/>
    <n v="15"/>
    <x v="22"/>
    <n v="23"/>
    <n v="19"/>
    <n v="6"/>
    <n v="5"/>
    <n v="8"/>
    <n v="19"/>
    <n v="25"/>
    <n v="-6"/>
    <n v="0.40350877192982454"/>
    <n v="0.57894736842105265"/>
    <n v="0.44298245614035087"/>
    <n v="5"/>
  </r>
  <r>
    <s v="Inicial 2013"/>
    <s v="SIN"/>
    <n v="9"/>
    <n v="16"/>
    <x v="20"/>
    <n v="22"/>
    <n v="19"/>
    <n v="5"/>
    <n v="7"/>
    <n v="7"/>
    <n v="19"/>
    <n v="19"/>
    <n v="0"/>
    <n v="0.38596491228070173"/>
    <n v="0.57894736842105265"/>
    <n v="0.44298245614035087"/>
    <n v="5"/>
  </r>
  <r>
    <s v="Inicial 2013"/>
    <s v="SIN"/>
    <n v="9"/>
    <n v="17"/>
    <x v="13"/>
    <n v="21"/>
    <n v="19"/>
    <n v="5"/>
    <n v="6"/>
    <n v="8"/>
    <n v="12"/>
    <n v="14"/>
    <n v="-2"/>
    <n v="0.36842105263157893"/>
    <n v="0.57894736842105265"/>
    <n v="0.44298245614035087"/>
    <n v="5"/>
  </r>
  <r>
    <s v="Inicial 2013"/>
    <s v="SIN"/>
    <n v="9"/>
    <n v="18"/>
    <x v="21"/>
    <n v="21"/>
    <n v="19"/>
    <n v="5"/>
    <n v="6"/>
    <n v="8"/>
    <n v="14"/>
    <n v="23"/>
    <n v="-9"/>
    <n v="0.36842105263157893"/>
    <n v="0.57894736842105265"/>
    <n v="0.44298245614035087"/>
    <n v="5"/>
  </r>
  <r>
    <s v="Inicial 2013"/>
    <s v="SIN"/>
    <n v="9"/>
    <n v="19"/>
    <x v="15"/>
    <n v="16"/>
    <n v="19"/>
    <n v="4"/>
    <n v="4"/>
    <n v="11"/>
    <n v="12"/>
    <n v="24"/>
    <n v="-12"/>
    <n v="0.2807017543859649"/>
    <n v="0.57894736842105265"/>
    <n v="0.44298245614035087"/>
    <n v="5"/>
  </r>
  <r>
    <s v="Inicial 2013"/>
    <s v="SIN"/>
    <n v="9"/>
    <n v="20"/>
    <x v="2"/>
    <n v="6"/>
    <n v="19"/>
    <n v="3"/>
    <n v="3"/>
    <n v="13"/>
    <n v="8"/>
    <n v="25"/>
    <n v="-17"/>
    <n v="0.10526315789473684"/>
    <n v="0.57894736842105265"/>
    <n v="0.44298245614035087"/>
    <n v="5"/>
  </r>
  <r>
    <s v="Torneo Final 2014"/>
    <s v="SIN"/>
    <n v="10"/>
    <n v="1"/>
    <x v="13"/>
    <n v="37"/>
    <n v="19"/>
    <n v="11"/>
    <n v="4"/>
    <n v="4"/>
    <n v="28"/>
    <n v="15"/>
    <n v="13"/>
    <n v="0.64912280701754388"/>
    <n v="0.64912280701754388"/>
    <n v="0.44912280701754381"/>
    <n v="5"/>
  </r>
  <r>
    <s v="Torneo Final 2014"/>
    <s v="SIN"/>
    <n v="10"/>
    <n v="2"/>
    <x v="10"/>
    <n v="32"/>
    <n v="19"/>
    <n v="9"/>
    <n v="5"/>
    <n v="5"/>
    <n v="25"/>
    <n v="15"/>
    <n v="10"/>
    <n v="0.56140350877192979"/>
    <n v="0.64912280701754388"/>
    <n v="0.44912280701754381"/>
    <n v="5"/>
  </r>
  <r>
    <s v="Torneo Final 2014"/>
    <s v="SIN"/>
    <n v="10"/>
    <n v="3"/>
    <x v="7"/>
    <n v="32"/>
    <n v="19"/>
    <n v="8"/>
    <n v="8"/>
    <n v="3"/>
    <n v="20"/>
    <n v="11"/>
    <n v="9"/>
    <n v="0.56140350877192979"/>
    <n v="0.64912280701754388"/>
    <n v="0.44912280701754381"/>
    <n v="5"/>
  </r>
  <r>
    <s v="Torneo Final 2014"/>
    <s v="SIN"/>
    <n v="10"/>
    <n v="4"/>
    <x v="16"/>
    <n v="32"/>
    <n v="19"/>
    <n v="9"/>
    <n v="5"/>
    <n v="5"/>
    <n v="23"/>
    <n v="18"/>
    <n v="5"/>
    <n v="0.56140350877192979"/>
    <n v="0.64912280701754388"/>
    <n v="0.44912280701754381"/>
    <n v="5"/>
  </r>
  <r>
    <s v="Torneo Final 2014"/>
    <s v="SIN"/>
    <n v="10"/>
    <n v="5"/>
    <x v="17"/>
    <n v="31"/>
    <n v="19"/>
    <n v="9"/>
    <n v="4"/>
    <n v="6"/>
    <n v="24"/>
    <n v="19"/>
    <n v="5"/>
    <n v="0.54385964912280704"/>
    <n v="0.64912280701754388"/>
    <n v="0.44912280701754381"/>
    <n v="5"/>
  </r>
  <r>
    <s v="Torneo Final 2014"/>
    <s v="SIN"/>
    <n v="10"/>
    <n v="6"/>
    <x v="4"/>
    <n v="30"/>
    <n v="19"/>
    <n v="9"/>
    <n v="3"/>
    <n v="7"/>
    <n v="34"/>
    <n v="26"/>
    <n v="8"/>
    <n v="0.52631578947368418"/>
    <n v="0.64912280701754388"/>
    <n v="0.44912280701754381"/>
    <n v="5"/>
  </r>
  <r>
    <s v="Torneo Final 2014"/>
    <s v="SIN"/>
    <n v="10"/>
    <n v="7"/>
    <x v="2"/>
    <n v="30"/>
    <n v="19"/>
    <n v="8"/>
    <n v="6"/>
    <n v="5"/>
    <n v="14"/>
    <n v="13"/>
    <n v="1"/>
    <n v="0.52631578947368418"/>
    <n v="0.64912280701754388"/>
    <n v="0.44912280701754381"/>
    <n v="5"/>
  </r>
  <r>
    <s v="Torneo Final 2014"/>
    <s v="SIN"/>
    <n v="10"/>
    <n v="8"/>
    <x v="9"/>
    <n v="28"/>
    <n v="19"/>
    <n v="7"/>
    <n v="7"/>
    <n v="5"/>
    <n v="21"/>
    <n v="21"/>
    <n v="0"/>
    <n v="0.49122807017543857"/>
    <n v="0.64912280701754388"/>
    <n v="0.44912280701754381"/>
    <n v="5"/>
  </r>
  <r>
    <s v="Torneo Final 2014"/>
    <s v="SIN"/>
    <n v="10"/>
    <n v="9"/>
    <x v="8"/>
    <n v="28"/>
    <n v="19"/>
    <n v="8"/>
    <n v="4"/>
    <n v="7"/>
    <n v="21"/>
    <n v="23"/>
    <n v="-2"/>
    <n v="0.49122807017543857"/>
    <n v="0.64912280701754388"/>
    <n v="0.44912280701754381"/>
    <n v="5"/>
  </r>
  <r>
    <s v="Torneo Final 2014"/>
    <s v="SIN"/>
    <n v="10"/>
    <n v="10"/>
    <x v="22"/>
    <n v="27"/>
    <n v="19"/>
    <n v="7"/>
    <n v="6"/>
    <n v="6"/>
    <n v="19"/>
    <n v="16"/>
    <n v="3"/>
    <n v="0.47368421052631576"/>
    <n v="0.64912280701754388"/>
    <n v="0.44912280701754381"/>
    <n v="5"/>
  </r>
  <r>
    <s v="Torneo Final 2014"/>
    <s v="SIN"/>
    <n v="10"/>
    <n v="11"/>
    <x v="6"/>
    <n v="27"/>
    <n v="19"/>
    <n v="7"/>
    <n v="6"/>
    <n v="6"/>
    <n v="19"/>
    <n v="20"/>
    <n v="-1"/>
    <n v="0.47368421052631576"/>
    <n v="0.64912280701754388"/>
    <n v="0.44912280701754381"/>
    <n v="5"/>
  </r>
  <r>
    <s v="Torneo Final 2014"/>
    <s v="SIN"/>
    <n v="10"/>
    <n v="12"/>
    <x v="1"/>
    <n v="25"/>
    <n v="19"/>
    <n v="6"/>
    <n v="7"/>
    <n v="6"/>
    <n v="22"/>
    <n v="18"/>
    <n v="4"/>
    <n v="0.43859649122807015"/>
    <n v="0.64912280701754388"/>
    <n v="0.44912280701754381"/>
    <n v="5"/>
  </r>
  <r>
    <s v="Torneo Final 2014"/>
    <s v="SIN"/>
    <n v="10"/>
    <n v="13"/>
    <x v="19"/>
    <n v="24"/>
    <n v="19"/>
    <n v="5"/>
    <n v="9"/>
    <n v="5"/>
    <n v="14"/>
    <n v="14"/>
    <n v="0"/>
    <n v="0.42105263157894735"/>
    <n v="0.64912280701754388"/>
    <n v="0.44912280701754381"/>
    <n v="5"/>
  </r>
  <r>
    <s v="Torneo Final 2014"/>
    <s v="SIN"/>
    <n v="10"/>
    <n v="14"/>
    <x v="21"/>
    <n v="24"/>
    <n v="19"/>
    <n v="7"/>
    <n v="3"/>
    <n v="9"/>
    <n v="16"/>
    <n v="22"/>
    <n v="-6"/>
    <n v="0.42105263157894735"/>
    <n v="0.64912280701754388"/>
    <n v="0.44912280701754381"/>
    <n v="5"/>
  </r>
  <r>
    <s v="Torneo Final 2014"/>
    <s v="SIN"/>
    <n v="10"/>
    <n v="15"/>
    <x v="23"/>
    <n v="20"/>
    <n v="19"/>
    <n v="3"/>
    <n v="11"/>
    <n v="5"/>
    <n v="17"/>
    <n v="21"/>
    <n v="-4"/>
    <n v="0.35087719298245612"/>
    <n v="0.64912280701754388"/>
    <n v="0.44912280701754381"/>
    <n v="5"/>
  </r>
  <r>
    <s v="Torneo Final 2014"/>
    <s v="SIN"/>
    <n v="10"/>
    <n v="16"/>
    <x v="25"/>
    <n v="20"/>
    <n v="19"/>
    <n v="4"/>
    <n v="8"/>
    <n v="7"/>
    <n v="22"/>
    <n v="28"/>
    <n v="-6"/>
    <n v="0.35087719298245612"/>
    <n v="0.64912280701754388"/>
    <n v="0.44912280701754381"/>
    <n v="5"/>
  </r>
  <r>
    <s v="Torneo Final 2014"/>
    <s v="SIN"/>
    <n v="10"/>
    <n v="17"/>
    <x v="11"/>
    <n v="18"/>
    <n v="19"/>
    <n v="5"/>
    <n v="3"/>
    <n v="11"/>
    <n v="19"/>
    <n v="28"/>
    <n v="-9"/>
    <n v="0.31578947368421051"/>
    <n v="0.64912280701754388"/>
    <n v="0.44912280701754381"/>
    <n v="5"/>
  </r>
  <r>
    <s v="Torneo Final 2014"/>
    <s v="SIN"/>
    <n v="10"/>
    <n v="18"/>
    <x v="15"/>
    <n v="17"/>
    <n v="19"/>
    <n v="4"/>
    <n v="5"/>
    <n v="10"/>
    <n v="19"/>
    <n v="24"/>
    <n v="-5"/>
    <n v="0.2982456140350877"/>
    <n v="0.64912280701754388"/>
    <n v="0.44912280701754381"/>
    <n v="5"/>
  </r>
  <r>
    <s v="Torneo Final 2014"/>
    <s v="SIN"/>
    <n v="10"/>
    <n v="19"/>
    <x v="5"/>
    <n v="15"/>
    <n v="19"/>
    <n v="3"/>
    <n v="6"/>
    <n v="10"/>
    <n v="9"/>
    <n v="21"/>
    <n v="-12"/>
    <n v="0.26315789473684209"/>
    <n v="0.64912280701754388"/>
    <n v="0.44912280701754381"/>
    <n v="5"/>
  </r>
  <r>
    <s v="Torneo Final 2014"/>
    <s v="SIN"/>
    <n v="10"/>
    <n v="20"/>
    <x v="20"/>
    <n v="15"/>
    <n v="19"/>
    <n v="3"/>
    <n v="6"/>
    <n v="10"/>
    <n v="14"/>
    <n v="27"/>
    <n v="-13"/>
    <n v="0.26315789473684209"/>
    <n v="0.64912280701754388"/>
    <n v="0.44912280701754381"/>
    <n v="5"/>
  </r>
  <r>
    <s v="Transicion 2014"/>
    <s v="SIN"/>
    <n v="11"/>
    <n v="1"/>
    <x v="15"/>
    <n v="41"/>
    <n v="19"/>
    <n v="13"/>
    <n v="2"/>
    <n v="4"/>
    <n v="30"/>
    <n v="16"/>
    <n v="14"/>
    <n v="0.7192982456140351"/>
    <n v="0.7192982456140351"/>
    <n v="0.46052631578947362"/>
    <n v="6"/>
  </r>
  <r>
    <s v="Transicion 2014"/>
    <s v="SIN"/>
    <n v="11"/>
    <n v="2"/>
    <x v="13"/>
    <n v="39"/>
    <n v="19"/>
    <n v="11"/>
    <n v="6"/>
    <n v="2"/>
    <n v="34"/>
    <n v="13"/>
    <n v="21"/>
    <n v="0.68421052631578949"/>
    <n v="0.7192982456140351"/>
    <n v="0.46052631578947362"/>
    <n v="6"/>
  </r>
  <r>
    <s v="Transicion 2014"/>
    <s v="SIN"/>
    <n v="11"/>
    <n v="3"/>
    <x v="8"/>
    <n v="35"/>
    <n v="19"/>
    <n v="10"/>
    <n v="5"/>
    <n v="4"/>
    <n v="28"/>
    <n v="23"/>
    <n v="5"/>
    <n v="0.61403508771929827"/>
    <n v="0.7192982456140351"/>
    <n v="0.46052631578947362"/>
    <n v="6"/>
  </r>
  <r>
    <s v="Transicion 2014"/>
    <s v="SIN"/>
    <n v="11"/>
    <n v="4"/>
    <x v="3"/>
    <n v="33"/>
    <n v="19"/>
    <n v="10"/>
    <n v="3"/>
    <n v="6"/>
    <n v="31"/>
    <n v="29"/>
    <n v="2"/>
    <n v="0.57894736842105265"/>
    <n v="0.7192982456140351"/>
    <n v="0.46052631578947362"/>
    <n v="6"/>
  </r>
  <r>
    <s v="Transicion 2014"/>
    <s v="SIN"/>
    <n v="11"/>
    <n v="5"/>
    <x v="10"/>
    <n v="31"/>
    <n v="19"/>
    <n v="9"/>
    <n v="4"/>
    <n v="6"/>
    <n v="25"/>
    <n v="23"/>
    <n v="2"/>
    <n v="0.54385964912280704"/>
    <n v="0.7192982456140351"/>
    <n v="0.46052631578947362"/>
    <n v="6"/>
  </r>
  <r>
    <s v="Transicion 2014"/>
    <s v="SIN"/>
    <n v="11"/>
    <n v="6"/>
    <x v="7"/>
    <n v="31"/>
    <n v="19"/>
    <n v="9"/>
    <n v="4"/>
    <n v="6"/>
    <n v="23"/>
    <n v="23"/>
    <n v="0"/>
    <n v="0.54385964912280704"/>
    <n v="0.7192982456140351"/>
    <n v="0.46052631578947362"/>
    <n v="6"/>
  </r>
  <r>
    <s v="Transicion 2014"/>
    <s v="SIN"/>
    <n v="11"/>
    <n v="7"/>
    <x v="19"/>
    <n v="26"/>
    <n v="19"/>
    <n v="8"/>
    <n v="2"/>
    <n v="9"/>
    <n v="30"/>
    <n v="26"/>
    <n v="4"/>
    <n v="0.45614035087719296"/>
    <n v="0.7192982456140351"/>
    <n v="0.46052631578947362"/>
    <n v="6"/>
  </r>
  <r>
    <s v="Transicion 2014"/>
    <s v="SIN"/>
    <n v="11"/>
    <n v="8"/>
    <x v="6"/>
    <n v="26"/>
    <n v="19"/>
    <n v="8"/>
    <n v="2"/>
    <n v="9"/>
    <n v="26"/>
    <n v="22"/>
    <n v="4"/>
    <n v="0.45614035087719296"/>
    <n v="0.7192982456140351"/>
    <n v="0.46052631578947362"/>
    <n v="6"/>
  </r>
  <r>
    <s v="Transicion 2014"/>
    <s v="SIN"/>
    <n v="11"/>
    <n v="9"/>
    <x v="11"/>
    <n v="26"/>
    <n v="19"/>
    <n v="7"/>
    <n v="5"/>
    <n v="7"/>
    <n v="27"/>
    <n v="25"/>
    <n v="2"/>
    <n v="0.45614035087719296"/>
    <n v="0.7192982456140351"/>
    <n v="0.46052631578947362"/>
    <n v="6"/>
  </r>
  <r>
    <s v="Transicion 2014"/>
    <s v="SIN"/>
    <n v="11"/>
    <n v="10"/>
    <x v="23"/>
    <n v="25"/>
    <n v="19"/>
    <n v="7"/>
    <n v="4"/>
    <n v="8"/>
    <n v="26"/>
    <n v="26"/>
    <n v="0"/>
    <n v="0.43859649122807015"/>
    <n v="0.7192982456140351"/>
    <n v="0.46052631578947362"/>
    <n v="6"/>
  </r>
  <r>
    <s v="Transicion 2014"/>
    <s v="SIN"/>
    <n v="11"/>
    <n v="11"/>
    <x v="4"/>
    <n v="25"/>
    <n v="19"/>
    <n v="7"/>
    <n v="4"/>
    <n v="8"/>
    <n v="21"/>
    <n v="22"/>
    <n v="-1"/>
    <n v="0.43859649122807015"/>
    <n v="0.7192982456140351"/>
    <n v="0.46052631578947362"/>
    <n v="6"/>
  </r>
  <r>
    <s v="Transicion 2014"/>
    <s v="SIN"/>
    <n v="11"/>
    <n v="12"/>
    <x v="1"/>
    <n v="25"/>
    <n v="19"/>
    <n v="6"/>
    <n v="7"/>
    <n v="6"/>
    <n v="21"/>
    <n v="24"/>
    <n v="-3"/>
    <n v="0.43859649122807015"/>
    <n v="0.7192982456140351"/>
    <n v="0.46052631578947362"/>
    <n v="6"/>
  </r>
  <r>
    <s v="Transicion 2014"/>
    <s v="SIN"/>
    <n v="11"/>
    <n v="13"/>
    <x v="25"/>
    <n v="25"/>
    <n v="19"/>
    <n v="7"/>
    <n v="4"/>
    <n v="8"/>
    <n v="25"/>
    <n v="29"/>
    <n v="-4"/>
    <n v="0.43859649122807015"/>
    <n v="0.7192982456140351"/>
    <n v="0.46052631578947362"/>
    <n v="6"/>
  </r>
  <r>
    <s v="Transicion 2014"/>
    <s v="SIN"/>
    <n v="11"/>
    <n v="14"/>
    <x v="17"/>
    <n v="24"/>
    <n v="19"/>
    <n v="6"/>
    <n v="6"/>
    <n v="7"/>
    <n v="16"/>
    <n v="15"/>
    <n v="1"/>
    <n v="0.42105263157894735"/>
    <n v="0.7192982456140351"/>
    <n v="0.46052631578947362"/>
    <n v="6"/>
  </r>
  <r>
    <s v="Transicion 2014"/>
    <s v="SIN"/>
    <n v="11"/>
    <n v="15"/>
    <x v="9"/>
    <n v="21"/>
    <n v="19"/>
    <n v="6"/>
    <n v="3"/>
    <n v="10"/>
    <n v="21"/>
    <n v="28"/>
    <n v="-7"/>
    <n v="0.36842105263157893"/>
    <n v="0.7192982456140351"/>
    <n v="0.46052631578947362"/>
    <n v="6"/>
  </r>
  <r>
    <s v="Transicion 2014"/>
    <s v="SIN"/>
    <n v="11"/>
    <n v="16"/>
    <x v="16"/>
    <n v="21"/>
    <n v="19"/>
    <n v="5"/>
    <n v="6"/>
    <n v="8"/>
    <n v="31"/>
    <n v="39"/>
    <n v="-8"/>
    <n v="0.36842105263157893"/>
    <n v="0.7192982456140351"/>
    <n v="0.46052631578947362"/>
    <n v="6"/>
  </r>
  <r>
    <s v="Transicion 2014"/>
    <s v="SIN"/>
    <n v="11"/>
    <n v="17"/>
    <x v="0"/>
    <n v="20"/>
    <n v="19"/>
    <n v="5"/>
    <n v="5"/>
    <n v="9"/>
    <n v="25"/>
    <n v="25"/>
    <n v="0"/>
    <n v="0.35087719298245612"/>
    <n v="0.7192982456140351"/>
    <n v="0.46052631578947362"/>
    <n v="6"/>
  </r>
  <r>
    <s v="Transicion 2014"/>
    <s v="SIN"/>
    <n v="11"/>
    <n v="18"/>
    <x v="27"/>
    <n v="20"/>
    <n v="19"/>
    <n v="5"/>
    <n v="5"/>
    <n v="9"/>
    <n v="19"/>
    <n v="30"/>
    <n v="-11"/>
    <n v="0.35087719298245612"/>
    <n v="0.7192982456140351"/>
    <n v="0.46052631578947362"/>
    <n v="6"/>
  </r>
  <r>
    <s v="Transicion 2014"/>
    <s v="SIN"/>
    <n v="11"/>
    <n v="19"/>
    <x v="22"/>
    <n v="19"/>
    <n v="19"/>
    <n v="4"/>
    <n v="7"/>
    <n v="8"/>
    <n v="15"/>
    <n v="22"/>
    <n v="-7"/>
    <n v="0.33333333333333331"/>
    <n v="0.7192982456140351"/>
    <n v="0.46052631578947362"/>
    <n v="6"/>
  </r>
  <r>
    <s v="Transicion 2014"/>
    <s v="SIN"/>
    <n v="11"/>
    <n v="20"/>
    <x v="21"/>
    <n v="12"/>
    <n v="19"/>
    <n v="2"/>
    <n v="6"/>
    <n v="11"/>
    <n v="17"/>
    <n v="31"/>
    <n v="-14"/>
    <n v="0.21052631578947367"/>
    <n v="0.7192982456140351"/>
    <n v="0.46052631578947362"/>
    <n v="6"/>
  </r>
  <r>
    <s v="Campeonato 2015"/>
    <s v="SIN"/>
    <n v="12"/>
    <n v="1"/>
    <x v="10"/>
    <n v="64"/>
    <n v="30"/>
    <n v="20"/>
    <n v="4"/>
    <n v="6"/>
    <n v="49"/>
    <n v="26"/>
    <n v="23"/>
    <n v="0.71111111111111114"/>
    <n v="0.71111111111111114"/>
    <n v="0.44814814814814835"/>
    <n v="7"/>
  </r>
  <r>
    <s v="Campeonato 2015"/>
    <s v="SIN"/>
    <n v="12"/>
    <n v="2"/>
    <x v="6"/>
    <n v="61"/>
    <n v="30"/>
    <n v="18"/>
    <n v="7"/>
    <n v="5"/>
    <n v="44"/>
    <n v="20"/>
    <n v="24"/>
    <n v="0.67777777777777781"/>
    <n v="0.71111111111111114"/>
    <n v="0.44814814814814835"/>
    <n v="7"/>
  </r>
  <r>
    <s v="Campeonato 2015"/>
    <s v="SIN"/>
    <n v="12"/>
    <n v="3"/>
    <x v="9"/>
    <n v="59"/>
    <n v="30"/>
    <n v="16"/>
    <n v="11"/>
    <n v="3"/>
    <n v="47"/>
    <n v="26"/>
    <n v="21"/>
    <n v="0.65555555555555556"/>
    <n v="0.71111111111111114"/>
    <n v="0.44814814814814835"/>
    <n v="7"/>
  </r>
  <r>
    <s v="Campeonato 2015"/>
    <s v="SIN"/>
    <n v="12"/>
    <n v="4"/>
    <x v="15"/>
    <n v="57"/>
    <n v="30"/>
    <n v="16"/>
    <n v="9"/>
    <n v="5"/>
    <n v="40"/>
    <n v="23"/>
    <n v="17"/>
    <n v="0.6333333333333333"/>
    <n v="0.71111111111111114"/>
    <n v="0.44814814814814835"/>
    <n v="7"/>
  </r>
  <r>
    <s v="Campeonato 2015"/>
    <s v="SIN"/>
    <n v="12"/>
    <n v="5"/>
    <x v="3"/>
    <n v="54"/>
    <n v="30"/>
    <n v="14"/>
    <n v="12"/>
    <n v="4"/>
    <n v="44"/>
    <n v="22"/>
    <n v="22"/>
    <n v="0.6"/>
    <n v="0.71111111111111114"/>
    <n v="0.44814814814814835"/>
    <n v="7"/>
  </r>
  <r>
    <s v="Campeonato 2015"/>
    <s v="SIN"/>
    <n v="12"/>
    <n v="6"/>
    <x v="23"/>
    <n v="51"/>
    <n v="30"/>
    <n v="14"/>
    <n v="9"/>
    <n v="7"/>
    <n v="33"/>
    <n v="23"/>
    <n v="10"/>
    <n v="0.56666666666666665"/>
    <n v="0.71111111111111114"/>
    <n v="0.44814814814814835"/>
    <n v="7"/>
  </r>
  <r>
    <s v="Campeonato 2015"/>
    <s v="SIN"/>
    <n v="12"/>
    <n v="7"/>
    <x v="7"/>
    <n v="51"/>
    <n v="30"/>
    <n v="14"/>
    <n v="9"/>
    <n v="7"/>
    <n v="34"/>
    <n v="28"/>
    <n v="6"/>
    <n v="0.56666666666666665"/>
    <n v="0.71111111111111114"/>
    <n v="0.44814814814814835"/>
    <n v="7"/>
  </r>
  <r>
    <s v="Campeonato 2015"/>
    <s v="SIN"/>
    <n v="12"/>
    <n v="8"/>
    <x v="0"/>
    <n v="50"/>
    <n v="30"/>
    <n v="14"/>
    <n v="8"/>
    <n v="8"/>
    <n v="38"/>
    <n v="32"/>
    <n v="6"/>
    <n v="0.55555555555555558"/>
    <n v="0.71111111111111114"/>
    <n v="0.44814814814814835"/>
    <n v="7"/>
  </r>
  <r>
    <s v="Campeonato 2015"/>
    <s v="SIN"/>
    <n v="12"/>
    <n v="9"/>
    <x v="13"/>
    <n v="49"/>
    <n v="30"/>
    <n v="13"/>
    <n v="10"/>
    <n v="7"/>
    <n v="46"/>
    <n v="33"/>
    <n v="13"/>
    <n v="0.5444444444444444"/>
    <n v="0.71111111111111114"/>
    <n v="0.44814814814814835"/>
    <n v="7"/>
  </r>
  <r>
    <s v="Campeonato 2015"/>
    <s v="SIN"/>
    <n v="12"/>
    <n v="10"/>
    <x v="19"/>
    <n v="46"/>
    <n v="30"/>
    <n v="12"/>
    <n v="10"/>
    <n v="8"/>
    <n v="32"/>
    <n v="25"/>
    <n v="7"/>
    <n v="0.51111111111111107"/>
    <n v="0.71111111111111114"/>
    <n v="0.44814814814814835"/>
    <n v="7"/>
  </r>
  <r>
    <s v="Campeonato 2015"/>
    <s v="SIN"/>
    <n v="12"/>
    <n v="11"/>
    <x v="21"/>
    <n v="45"/>
    <n v="30"/>
    <n v="13"/>
    <n v="6"/>
    <n v="11"/>
    <n v="38"/>
    <n v="37"/>
    <n v="1"/>
    <n v="0.5"/>
    <n v="0.71111111111111114"/>
    <n v="0.44814814814814835"/>
    <n v="7"/>
  </r>
  <r>
    <s v="Campeonato 2015"/>
    <s v="SIN"/>
    <n v="12"/>
    <n v="12"/>
    <x v="17"/>
    <n v="44"/>
    <n v="30"/>
    <n v="12"/>
    <n v="8"/>
    <n v="10"/>
    <n v="41"/>
    <n v="38"/>
    <n v="3"/>
    <n v="0.48888888888888887"/>
    <n v="0.71111111111111114"/>
    <n v="0.44814814814814835"/>
    <n v="7"/>
  </r>
  <r>
    <s v="Campeonato 2015"/>
    <s v="SIN"/>
    <n v="12"/>
    <n v="13"/>
    <x v="8"/>
    <n v="42"/>
    <n v="30"/>
    <n v="10"/>
    <n v="12"/>
    <n v="8"/>
    <n v="33"/>
    <n v="29"/>
    <n v="4"/>
    <n v="0.46666666666666667"/>
    <n v="0.71111111111111114"/>
    <n v="0.44814814814814835"/>
    <n v="7"/>
  </r>
  <r>
    <s v="Campeonato 2015"/>
    <s v="SIN"/>
    <n v="12"/>
    <n v="14"/>
    <x v="26"/>
    <n v="41"/>
    <n v="30"/>
    <n v="9"/>
    <n v="14"/>
    <n v="7"/>
    <n v="38"/>
    <n v="37"/>
    <n v="1"/>
    <n v="0.45555555555555555"/>
    <n v="0.71111111111111114"/>
    <n v="0.44814814814814835"/>
    <n v="7"/>
  </r>
  <r>
    <s v="Campeonato 2015"/>
    <s v="SIN"/>
    <n v="12"/>
    <n v="15"/>
    <x v="28"/>
    <n v="40"/>
    <n v="30"/>
    <n v="11"/>
    <n v="7"/>
    <n v="12"/>
    <n v="37"/>
    <n v="40"/>
    <n v="-3"/>
    <n v="0.44444444444444442"/>
    <n v="0.71111111111111114"/>
    <n v="0.44814814814814835"/>
    <n v="7"/>
  </r>
  <r>
    <s v="Campeonato 2015"/>
    <s v="SIN"/>
    <n v="12"/>
    <n v="16"/>
    <x v="1"/>
    <n v="40"/>
    <n v="30"/>
    <n v="10"/>
    <n v="10"/>
    <n v="10"/>
    <n v="27"/>
    <n v="30"/>
    <n v="-3"/>
    <n v="0.44444444444444442"/>
    <n v="0.71111111111111114"/>
    <n v="0.44814814814814835"/>
    <n v="7"/>
  </r>
  <r>
    <s v="Campeonato 2015"/>
    <s v="SIN"/>
    <n v="12"/>
    <n v="17"/>
    <x v="24"/>
    <n v="37"/>
    <n v="30"/>
    <n v="8"/>
    <n v="13"/>
    <n v="9"/>
    <n v="32"/>
    <n v="34"/>
    <n v="-2"/>
    <n v="0.41111111111111109"/>
    <n v="0.71111111111111114"/>
    <n v="0.44814814814814835"/>
    <n v="7"/>
  </r>
  <r>
    <s v="Campeonato 2015"/>
    <s v="SIN"/>
    <n v="12"/>
    <n v="18"/>
    <x v="22"/>
    <n v="36"/>
    <n v="30"/>
    <n v="8"/>
    <n v="12"/>
    <n v="10"/>
    <n v="23"/>
    <n v="26"/>
    <n v="-3"/>
    <n v="0.4"/>
    <n v="0.71111111111111114"/>
    <n v="0.44814814814814835"/>
    <n v="7"/>
  </r>
  <r>
    <s v="Campeonato 2015"/>
    <s v="SIN"/>
    <n v="12"/>
    <n v="19"/>
    <x v="2"/>
    <n v="34"/>
    <n v="30"/>
    <n v="7"/>
    <n v="13"/>
    <n v="10"/>
    <n v="26"/>
    <n v="31"/>
    <n v="-5"/>
    <n v="0.37777777777777777"/>
    <n v="0.71111111111111114"/>
    <n v="0.44814814814814835"/>
    <n v="7"/>
  </r>
  <r>
    <s v="Campeonato 2015"/>
    <s v="SIN"/>
    <n v="12"/>
    <n v="20"/>
    <x v="5"/>
    <n v="33"/>
    <n v="30"/>
    <n v="8"/>
    <n v="9"/>
    <n v="13"/>
    <n v="30"/>
    <n v="38"/>
    <n v="-8"/>
    <n v="0.36666666666666664"/>
    <n v="0.71111111111111114"/>
    <n v="0.44814814814814835"/>
    <n v="7"/>
  </r>
  <r>
    <s v="Campeonato 2015"/>
    <s v="SIN"/>
    <n v="12"/>
    <n v="21"/>
    <x v="27"/>
    <n v="32"/>
    <n v="30"/>
    <n v="8"/>
    <n v="8"/>
    <n v="14"/>
    <n v="27"/>
    <n v="31"/>
    <n v="-4"/>
    <n v="0.35555555555555557"/>
    <n v="0.71111111111111114"/>
    <n v="0.44814814814814835"/>
    <n v="7"/>
  </r>
  <r>
    <s v="Campeonato 2015"/>
    <s v="SIN"/>
    <n v="12"/>
    <n v="22"/>
    <x v="16"/>
    <n v="32"/>
    <n v="30"/>
    <n v="8"/>
    <n v="8"/>
    <n v="14"/>
    <n v="32"/>
    <n v="40"/>
    <n v="-8"/>
    <n v="0.35555555555555557"/>
    <n v="0.71111111111111114"/>
    <n v="0.44814814814814835"/>
    <n v="7"/>
  </r>
  <r>
    <s v="Campeonato 2015"/>
    <s v="SIN"/>
    <n v="12"/>
    <n v="23"/>
    <x v="18"/>
    <n v="30"/>
    <n v="30"/>
    <n v="6"/>
    <n v="12"/>
    <n v="12"/>
    <n v="29"/>
    <n v="37"/>
    <n v="-8"/>
    <n v="0.33333333333333331"/>
    <n v="0.71111111111111114"/>
    <n v="0.44814814814814835"/>
    <n v="7"/>
  </r>
  <r>
    <s v="Campeonato 2015"/>
    <s v="SIN"/>
    <n v="12"/>
    <n v="24"/>
    <x v="29"/>
    <n v="30"/>
    <n v="30"/>
    <n v="7"/>
    <n v="9"/>
    <n v="14"/>
    <n v="24"/>
    <n v="34"/>
    <n v="-10"/>
    <n v="0.33333333333333331"/>
    <n v="0.71111111111111114"/>
    <n v="0.44814814814814835"/>
    <n v="7"/>
  </r>
  <r>
    <s v="Campeonato 2015"/>
    <s v="SIN"/>
    <n v="12"/>
    <n v="25"/>
    <x v="30"/>
    <n v="30"/>
    <n v="30"/>
    <n v="6"/>
    <n v="12"/>
    <n v="12"/>
    <n v="19"/>
    <n v="29"/>
    <n v="-10"/>
    <n v="0.33333333333333331"/>
    <n v="0.71111111111111114"/>
    <n v="0.44814814814814835"/>
    <n v="7"/>
  </r>
  <r>
    <s v="Campeonato 2015"/>
    <s v="SIN"/>
    <n v="12"/>
    <n v="26"/>
    <x v="31"/>
    <n v="29"/>
    <n v="30"/>
    <n v="7"/>
    <n v="8"/>
    <n v="15"/>
    <n v="29"/>
    <n v="38"/>
    <n v="-9"/>
    <n v="0.32222222222222224"/>
    <n v="0.71111111111111114"/>
    <n v="0.44814814814814835"/>
    <n v="7"/>
  </r>
  <r>
    <s v="Campeonato 2015"/>
    <s v="SIN"/>
    <n v="12"/>
    <n v="27"/>
    <x v="4"/>
    <n v="29"/>
    <n v="30"/>
    <n v="7"/>
    <n v="8"/>
    <n v="15"/>
    <n v="27"/>
    <n v="37"/>
    <n v="-10"/>
    <n v="0.32222222222222224"/>
    <n v="0.71111111111111114"/>
    <n v="0.44814814814814835"/>
    <n v="7"/>
  </r>
  <r>
    <s v="Campeonato 2015"/>
    <s v="SIN"/>
    <n v="12"/>
    <n v="28"/>
    <x v="11"/>
    <n v="27"/>
    <n v="30"/>
    <n v="7"/>
    <n v="6"/>
    <n v="17"/>
    <n v="25"/>
    <n v="44"/>
    <n v="-19"/>
    <n v="0.3"/>
    <n v="0.71111111111111114"/>
    <n v="0.44814814814814835"/>
    <n v="7"/>
  </r>
  <r>
    <s v="Campeonato 2015"/>
    <s v="SIN"/>
    <n v="12"/>
    <n v="29"/>
    <x v="25"/>
    <n v="23"/>
    <n v="30"/>
    <n v="4"/>
    <n v="11"/>
    <n v="15"/>
    <n v="29"/>
    <n v="51"/>
    <n v="-22"/>
    <n v="0.25555555555555554"/>
    <n v="0.71111111111111114"/>
    <n v="0.44814814814814835"/>
    <n v="7"/>
  </r>
  <r>
    <s v="Campeonato 2015"/>
    <s v="SIN"/>
    <n v="12"/>
    <n v="30"/>
    <x v="32"/>
    <n v="14"/>
    <n v="30"/>
    <n v="3"/>
    <n v="5"/>
    <n v="22"/>
    <n v="21"/>
    <n v="55"/>
    <n v="-34"/>
    <n v="0.15555555555555556"/>
    <n v="0.71111111111111114"/>
    <n v="0.44814814814814835"/>
    <n v="7"/>
  </r>
  <r>
    <s v="Transicion 2016"/>
    <s v="SIN"/>
    <n v="13"/>
    <n v="1"/>
    <x v="6"/>
    <n v="34"/>
    <n v="16"/>
    <n v="10"/>
    <n v="4"/>
    <n v="2"/>
    <n v="23"/>
    <n v="16"/>
    <n v="7"/>
    <n v="0.70833333333333337"/>
    <n v="0.79166666666666663"/>
    <n v="0.45138888888888895"/>
    <n v="8"/>
  </r>
  <r>
    <s v="Transicion 2016"/>
    <s v="SIN"/>
    <n v="13"/>
    <n v="2"/>
    <x v="16"/>
    <n v="33"/>
    <n v="16"/>
    <n v="10"/>
    <n v="3"/>
    <n v="3"/>
    <n v="27"/>
    <n v="14"/>
    <n v="13"/>
    <n v="0.6875"/>
    <n v="0.79166666666666663"/>
    <n v="0.45138888888888895"/>
    <n v="8"/>
  </r>
  <r>
    <s v="Transicion 2016"/>
    <s v="SIN"/>
    <n v="13"/>
    <n v="3"/>
    <x v="3"/>
    <n v="27"/>
    <n v="16"/>
    <n v="7"/>
    <n v="6"/>
    <n v="3"/>
    <n v="22"/>
    <n v="12"/>
    <n v="10"/>
    <n v="0.5625"/>
    <n v="0.79166666666666663"/>
    <n v="0.45138888888888895"/>
    <n v="8"/>
  </r>
  <r>
    <s v="Transicion 2016"/>
    <s v="SIN"/>
    <n v="13"/>
    <n v="4"/>
    <x v="11"/>
    <n v="27"/>
    <n v="16"/>
    <n v="8"/>
    <n v="3"/>
    <n v="5"/>
    <n v="21"/>
    <n v="15"/>
    <n v="6"/>
    <n v="0.5625"/>
    <n v="0.79166666666666663"/>
    <n v="0.45138888888888895"/>
    <n v="8"/>
  </r>
  <r>
    <s v="Transicion 2016"/>
    <s v="SIN"/>
    <n v="13"/>
    <n v="5"/>
    <x v="17"/>
    <n v="25"/>
    <n v="16"/>
    <n v="7"/>
    <n v="4"/>
    <n v="5"/>
    <n v="19"/>
    <n v="19"/>
    <n v="0"/>
    <n v="0.52083333333333337"/>
    <n v="0.79166666666666663"/>
    <n v="0.45138888888888895"/>
    <n v="8"/>
  </r>
  <r>
    <s v="Transicion 2016"/>
    <s v="SIN"/>
    <n v="13"/>
    <n v="6"/>
    <x v="4"/>
    <n v="24"/>
    <n v="16"/>
    <n v="7"/>
    <n v="3"/>
    <n v="6"/>
    <n v="20"/>
    <n v="19"/>
    <n v="1"/>
    <n v="0.5"/>
    <n v="0.79166666666666663"/>
    <n v="0.45138888888888895"/>
    <n v="8"/>
  </r>
  <r>
    <s v="Transicion 2016"/>
    <s v="SIN"/>
    <n v="13"/>
    <n v="7"/>
    <x v="9"/>
    <n v="20"/>
    <n v="16"/>
    <n v="5"/>
    <n v="5"/>
    <n v="6"/>
    <n v="19"/>
    <n v="16"/>
    <n v="3"/>
    <n v="0.41666666666666669"/>
    <n v="0.79166666666666663"/>
    <n v="0.45138888888888895"/>
    <n v="8"/>
  </r>
  <r>
    <s v="Transicion 2016"/>
    <s v="SIN"/>
    <n v="13"/>
    <n v="8"/>
    <x v="33"/>
    <n v="20"/>
    <n v="16"/>
    <n v="5"/>
    <n v="5"/>
    <n v="6"/>
    <n v="19"/>
    <n v="23"/>
    <n v="-4"/>
    <n v="0.41666666666666669"/>
    <n v="0.79166666666666663"/>
    <n v="0.45138888888888895"/>
    <n v="8"/>
  </r>
  <r>
    <s v="Transicion 2016"/>
    <s v="SIN"/>
    <n v="13"/>
    <n v="9"/>
    <x v="13"/>
    <n v="18"/>
    <n v="16"/>
    <n v="4"/>
    <n v="6"/>
    <n v="6"/>
    <n v="21"/>
    <n v="22"/>
    <n v="-1"/>
    <n v="0.375"/>
    <n v="0.79166666666666663"/>
    <n v="0.45138888888888895"/>
    <n v="8"/>
  </r>
  <r>
    <s v="Transicion 2016"/>
    <s v="SIN"/>
    <n v="13"/>
    <n v="10"/>
    <x v="29"/>
    <n v="17"/>
    <n v="16"/>
    <n v="4"/>
    <n v="5"/>
    <n v="7"/>
    <n v="10"/>
    <n v="18"/>
    <n v="-8"/>
    <n v="0.35416666666666669"/>
    <n v="0.79166666666666663"/>
    <n v="0.45138888888888895"/>
    <n v="8"/>
  </r>
  <r>
    <s v="Transicion 2016"/>
    <s v="SIN"/>
    <n v="13"/>
    <n v="11"/>
    <x v="2"/>
    <n v="17"/>
    <n v="16"/>
    <n v="5"/>
    <n v="2"/>
    <n v="9"/>
    <n v="21"/>
    <n v="31"/>
    <n v="-10"/>
    <n v="0.35416666666666669"/>
    <n v="0.79166666666666663"/>
    <n v="0.45138888888888895"/>
    <n v="8"/>
  </r>
  <r>
    <s v="Transicion 2016"/>
    <s v="SIN"/>
    <n v="13"/>
    <n v="12"/>
    <x v="23"/>
    <n v="16"/>
    <n v="16"/>
    <n v="4"/>
    <n v="4"/>
    <n v="8"/>
    <n v="21"/>
    <n v="24"/>
    <n v="-3"/>
    <n v="0.33333333333333331"/>
    <n v="0.79166666666666663"/>
    <n v="0.45138888888888895"/>
    <n v="8"/>
  </r>
  <r>
    <s v="Transicion 2016"/>
    <s v="SIN"/>
    <n v="13"/>
    <n v="13"/>
    <x v="0"/>
    <n v="15"/>
    <n v="16"/>
    <n v="2"/>
    <n v="9"/>
    <n v="5"/>
    <n v="15"/>
    <n v="20"/>
    <n v="-5"/>
    <n v="0.3125"/>
    <n v="0.79166666666666663"/>
    <n v="0.45138888888888895"/>
    <n v="8"/>
  </r>
  <r>
    <s v="Transicion 2016"/>
    <s v="SIN"/>
    <n v="13"/>
    <n v="14"/>
    <x v="21"/>
    <n v="15"/>
    <n v="16"/>
    <n v="3"/>
    <n v="6"/>
    <n v="7"/>
    <n v="21"/>
    <n v="32"/>
    <n v="-11"/>
    <n v="0.3125"/>
    <n v="0.79166666666666663"/>
    <n v="0.45138888888888895"/>
    <n v="8"/>
  </r>
  <r>
    <s v="Transicion 2016"/>
    <s v="SIN"/>
    <n v="13"/>
    <n v="15"/>
    <x v="22"/>
    <n v="13"/>
    <n v="16"/>
    <n v="3"/>
    <n v="4"/>
    <n v="9"/>
    <n v="11"/>
    <n v="20"/>
    <n v="-9"/>
    <n v="0.27083333333333331"/>
    <n v="0.79166666666666663"/>
    <n v="0.45138888888888895"/>
    <n v="8"/>
  </r>
  <r>
    <s v="Transicion 2016"/>
    <s v="SIN"/>
    <n v="13"/>
    <n v="1"/>
    <x v="8"/>
    <n v="38"/>
    <n v="16"/>
    <n v="12"/>
    <n v="2"/>
    <n v="2"/>
    <n v="28"/>
    <n v="10"/>
    <n v="18"/>
    <n v="0.79166666666666663"/>
    <n v="0.79166666666666663"/>
    <n v="0.45138888888888895"/>
    <n v="8"/>
  </r>
  <r>
    <s v="Transicion 2016"/>
    <s v="SIN"/>
    <n v="13"/>
    <n v="2"/>
    <x v="7"/>
    <n v="32"/>
    <n v="16"/>
    <n v="9"/>
    <n v="5"/>
    <n v="2"/>
    <n v="25"/>
    <n v="11"/>
    <n v="14"/>
    <n v="0.66666666666666663"/>
    <n v="0.79166666666666663"/>
    <n v="0.45138888888888895"/>
    <n v="8"/>
  </r>
  <r>
    <s v="Transicion 2016"/>
    <s v="SIN"/>
    <n v="13"/>
    <n v="3"/>
    <x v="12"/>
    <n v="30"/>
    <n v="16"/>
    <n v="9"/>
    <n v="3"/>
    <n v="4"/>
    <n v="26"/>
    <n v="19"/>
    <n v="7"/>
    <n v="0.625"/>
    <n v="0.79166666666666663"/>
    <n v="0.45138888888888895"/>
    <n v="8"/>
  </r>
  <r>
    <s v="Transicion 2016"/>
    <s v="SIN"/>
    <n v="13"/>
    <n v="4"/>
    <x v="27"/>
    <n v="25"/>
    <n v="16"/>
    <n v="7"/>
    <n v="4"/>
    <n v="5"/>
    <n v="25"/>
    <n v="16"/>
    <n v="9"/>
    <n v="0.52083333333333337"/>
    <n v="0.79166666666666663"/>
    <n v="0.45138888888888895"/>
    <n v="8"/>
  </r>
  <r>
    <s v="Transicion 2016"/>
    <s v="SIN"/>
    <n v="13"/>
    <n v="5"/>
    <x v="18"/>
    <n v="25"/>
    <n v="16"/>
    <n v="7"/>
    <n v="4"/>
    <n v="5"/>
    <n v="21"/>
    <n v="15"/>
    <n v="6"/>
    <n v="0.52083333333333337"/>
    <n v="0.79166666666666663"/>
    <n v="0.45138888888888895"/>
    <n v="8"/>
  </r>
  <r>
    <s v="Transicion 2016"/>
    <s v="SIN"/>
    <n v="13"/>
    <n v="6"/>
    <x v="15"/>
    <n v="24"/>
    <n v="16"/>
    <n v="6"/>
    <n v="6"/>
    <n v="4"/>
    <n v="29"/>
    <n v="26"/>
    <n v="3"/>
    <n v="0.5"/>
    <n v="0.79166666666666663"/>
    <n v="0.45138888888888895"/>
    <n v="8"/>
  </r>
  <r>
    <s v="Transicion 2016"/>
    <s v="SIN"/>
    <n v="13"/>
    <n v="7"/>
    <x v="24"/>
    <n v="23"/>
    <n v="16"/>
    <n v="6"/>
    <n v="5"/>
    <n v="5"/>
    <n v="23"/>
    <n v="20"/>
    <n v="3"/>
    <n v="0.47916666666666669"/>
    <n v="0.79166666666666663"/>
    <n v="0.45138888888888895"/>
    <n v="8"/>
  </r>
  <r>
    <s v="Transicion 2016"/>
    <s v="SIN"/>
    <n v="13"/>
    <n v="8"/>
    <x v="26"/>
    <n v="22"/>
    <n v="16"/>
    <n v="5"/>
    <n v="7"/>
    <n v="4"/>
    <n v="24"/>
    <n v="22"/>
    <n v="2"/>
    <n v="0.45833333333333331"/>
    <n v="0.79166666666666663"/>
    <n v="0.45138888888888895"/>
    <n v="8"/>
  </r>
  <r>
    <s v="Transicion 2016"/>
    <s v="SIN"/>
    <n v="13"/>
    <n v="9"/>
    <x v="19"/>
    <n v="20"/>
    <n v="16"/>
    <n v="5"/>
    <n v="5"/>
    <n v="6"/>
    <n v="21"/>
    <n v="17"/>
    <n v="4"/>
    <n v="0.41666666666666669"/>
    <n v="0.79166666666666663"/>
    <n v="0.45138888888888895"/>
    <n v="8"/>
  </r>
  <r>
    <s v="Transicion 2016"/>
    <s v="SIN"/>
    <n v="13"/>
    <n v="10"/>
    <x v="10"/>
    <n v="20"/>
    <n v="16"/>
    <n v="5"/>
    <n v="5"/>
    <n v="6"/>
    <n v="15"/>
    <n v="13"/>
    <n v="2"/>
    <n v="0.41666666666666669"/>
    <n v="0.79166666666666663"/>
    <n v="0.45138888888888895"/>
    <n v="8"/>
  </r>
  <r>
    <s v="Transicion 2016"/>
    <s v="SIN"/>
    <n v="13"/>
    <n v="11"/>
    <x v="28"/>
    <n v="17"/>
    <n v="16"/>
    <n v="4"/>
    <n v="5"/>
    <n v="7"/>
    <n v="19"/>
    <n v="28"/>
    <n v="-9"/>
    <n v="0.35416666666666669"/>
    <n v="0.79166666666666663"/>
    <n v="0.45138888888888895"/>
    <n v="8"/>
  </r>
  <r>
    <s v="Transicion 2016"/>
    <s v="SIN"/>
    <n v="13"/>
    <n v="12"/>
    <x v="1"/>
    <n v="16"/>
    <n v="16"/>
    <n v="3"/>
    <n v="7"/>
    <n v="6"/>
    <n v="16"/>
    <n v="21"/>
    <n v="-5"/>
    <n v="0.33333333333333331"/>
    <n v="0.79166666666666663"/>
    <n v="0.45138888888888895"/>
    <n v="8"/>
  </r>
  <r>
    <s v="Transicion 2016"/>
    <s v="SIN"/>
    <n v="13"/>
    <n v="13"/>
    <x v="30"/>
    <n v="16"/>
    <n v="16"/>
    <n v="4"/>
    <n v="4"/>
    <n v="8"/>
    <n v="14"/>
    <n v="21"/>
    <n v="-7"/>
    <n v="0.33333333333333331"/>
    <n v="0.79166666666666663"/>
    <n v="0.45138888888888895"/>
    <n v="8"/>
  </r>
  <r>
    <s v="Transicion 2016"/>
    <s v="SIN"/>
    <n v="13"/>
    <n v="14"/>
    <x v="5"/>
    <n v="12"/>
    <n v="16"/>
    <n v="2"/>
    <n v="6"/>
    <n v="8"/>
    <n v="11"/>
    <n v="29"/>
    <n v="-18"/>
    <n v="0.25"/>
    <n v="0.79166666666666663"/>
    <n v="0.45138888888888895"/>
    <n v="8"/>
  </r>
  <r>
    <s v="Transicion 2016"/>
    <s v="SIN"/>
    <n v="13"/>
    <n v="15"/>
    <x v="25"/>
    <n v="9"/>
    <n v="16"/>
    <n v="2"/>
    <n v="3"/>
    <n v="11"/>
    <n v="14"/>
    <n v="32"/>
    <n v="-18"/>
    <n v="0.1875"/>
    <n v="0.79166666666666663"/>
    <n v="0.45138888888888895"/>
    <n v="8"/>
  </r>
  <r>
    <s v="Campeonato 2016/17"/>
    <s v="Con"/>
    <n v="14"/>
    <n v="1"/>
    <x v="10"/>
    <n v="63"/>
    <n v="30"/>
    <n v="18"/>
    <n v="9"/>
    <n v="3"/>
    <n v="62"/>
    <n v="25"/>
    <n v="37"/>
    <n v="0.7"/>
    <n v="0.7"/>
    <n v="0.45592592592592612"/>
    <n v="8"/>
  </r>
  <r>
    <s v="Campeonato 2016/17"/>
    <s v="Con"/>
    <n v="14"/>
    <n v="2"/>
    <x v="13"/>
    <n v="56"/>
    <n v="30"/>
    <n v="16"/>
    <n v="8"/>
    <n v="6"/>
    <n v="51"/>
    <n v="28"/>
    <n v="23"/>
    <n v="0.62222222222222223"/>
    <n v="0.7"/>
    <n v="0.45592592592592612"/>
    <n v="8"/>
  </r>
  <r>
    <s v="Campeonato 2016/17"/>
    <s v="Con"/>
    <n v="14"/>
    <n v="3"/>
    <x v="7"/>
    <n v="56"/>
    <n v="30"/>
    <n v="16"/>
    <n v="8"/>
    <n v="6"/>
    <n v="46"/>
    <n v="26"/>
    <n v="20"/>
    <n v="0.62222222222222223"/>
    <n v="0.7"/>
    <n v="0.45592592592592612"/>
    <n v="8"/>
  </r>
  <r>
    <s v="Campeonato 2016/17"/>
    <s v="Con"/>
    <n v="14"/>
    <n v="4"/>
    <x v="15"/>
    <n v="55"/>
    <n v="30"/>
    <n v="17"/>
    <n v="4"/>
    <n v="9"/>
    <n v="51"/>
    <n v="40"/>
    <n v="11"/>
    <n v="0.61111111111111116"/>
    <n v="0.7"/>
    <n v="0.45592592592592612"/>
    <n v="8"/>
  </r>
  <r>
    <s v="Campeonato 2016/17"/>
    <s v="Con"/>
    <n v="14"/>
    <n v="5"/>
    <x v="0"/>
    <n v="54"/>
    <n v="30"/>
    <n v="17"/>
    <n v="3"/>
    <n v="10"/>
    <n v="42"/>
    <n v="35"/>
    <n v="7"/>
    <n v="0.6"/>
    <n v="0.7"/>
    <n v="0.45592592592592612"/>
    <n v="8"/>
  </r>
  <r>
    <s v="Campeonato 2016/17"/>
    <s v="Con"/>
    <n v="14"/>
    <n v="6"/>
    <x v="3"/>
    <n v="53"/>
    <n v="30"/>
    <n v="14"/>
    <n v="11"/>
    <n v="5"/>
    <n v="39"/>
    <n v="23"/>
    <n v="16"/>
    <n v="0.58888888888888891"/>
    <n v="0.7"/>
    <n v="0.45592592592592612"/>
    <n v="8"/>
  </r>
  <r>
    <s v="Campeonato 2016/17"/>
    <s v="Con"/>
    <n v="14"/>
    <n v="7"/>
    <x v="6"/>
    <n v="53"/>
    <n v="30"/>
    <n v="16"/>
    <n v="5"/>
    <n v="9"/>
    <n v="46"/>
    <n v="35"/>
    <n v="11"/>
    <n v="0.58888888888888891"/>
    <n v="0.7"/>
    <n v="0.45592592592592612"/>
    <n v="8"/>
  </r>
  <r>
    <s v="Campeonato 2016/17"/>
    <s v="Con"/>
    <n v="14"/>
    <n v="8"/>
    <x v="8"/>
    <n v="50"/>
    <n v="30"/>
    <n v="14"/>
    <n v="8"/>
    <n v="8"/>
    <n v="36"/>
    <n v="25"/>
    <n v="11"/>
    <n v="0.55555555555555558"/>
    <n v="0.7"/>
    <n v="0.45592592592592612"/>
    <n v="8"/>
  </r>
  <r>
    <s v="Campeonato 2016/17"/>
    <s v="Con"/>
    <n v="14"/>
    <n v="9"/>
    <x v="1"/>
    <n v="49"/>
    <n v="30"/>
    <n v="14"/>
    <n v="7"/>
    <n v="9"/>
    <n v="40"/>
    <n v="30"/>
    <n v="10"/>
    <n v="0.5444444444444444"/>
    <n v="0.7"/>
    <n v="0.45592592592592612"/>
    <n v="8"/>
  </r>
  <r>
    <s v="Campeonato 2016/17"/>
    <s v="Con"/>
    <n v="14"/>
    <n v="10"/>
    <x v="27"/>
    <n v="49"/>
    <n v="30"/>
    <n v="14"/>
    <n v="7"/>
    <n v="9"/>
    <n v="31"/>
    <n v="23"/>
    <n v="8"/>
    <n v="0.5444444444444444"/>
    <n v="0.7"/>
    <n v="0.45592592592592612"/>
    <n v="8"/>
  </r>
  <r>
    <s v="Campeonato 2016/17"/>
    <s v="Con"/>
    <n v="14"/>
    <n v="11"/>
    <x v="2"/>
    <n v="49"/>
    <n v="30"/>
    <n v="14"/>
    <n v="7"/>
    <n v="9"/>
    <n v="32"/>
    <n v="25"/>
    <n v="7"/>
    <n v="0.5444444444444444"/>
    <n v="0.7"/>
    <n v="0.45592592592592612"/>
    <n v="8"/>
  </r>
  <r>
    <s v="Campeonato 2016/17"/>
    <s v="Con"/>
    <n v="14"/>
    <n v="12"/>
    <x v="9"/>
    <n v="44"/>
    <n v="30"/>
    <n v="11"/>
    <n v="11"/>
    <n v="8"/>
    <n v="40"/>
    <n v="31"/>
    <n v="9"/>
    <n v="0.48888888888888887"/>
    <n v="0.7"/>
    <n v="0.45592592592592612"/>
    <n v="8"/>
  </r>
  <r>
    <s v="Campeonato 2016/17"/>
    <s v="Con"/>
    <n v="14"/>
    <n v="13"/>
    <x v="17"/>
    <n v="43"/>
    <n v="30"/>
    <n v="12"/>
    <n v="7"/>
    <n v="11"/>
    <n v="26"/>
    <n v="24"/>
    <n v="2"/>
    <n v="0.4777777777777778"/>
    <n v="0.7"/>
    <n v="0.45592592592592612"/>
    <n v="8"/>
  </r>
  <r>
    <s v="Campeonato 2016/17"/>
    <s v="Con"/>
    <n v="14"/>
    <n v="14"/>
    <x v="16"/>
    <n v="43"/>
    <n v="30"/>
    <n v="13"/>
    <n v="4"/>
    <n v="13"/>
    <n v="34"/>
    <n v="34"/>
    <n v="0"/>
    <n v="0.4777777777777778"/>
    <n v="0.7"/>
    <n v="0.45592592592592612"/>
    <n v="8"/>
  </r>
  <r>
    <s v="Campeonato 2016/17"/>
    <s v="Con"/>
    <n v="14"/>
    <n v="15"/>
    <x v="34"/>
    <n v="42"/>
    <n v="30"/>
    <n v="11"/>
    <n v="9"/>
    <n v="10"/>
    <n v="35"/>
    <n v="30"/>
    <n v="5"/>
    <n v="0.46666666666666667"/>
    <n v="0.7"/>
    <n v="0.45592592592592612"/>
    <n v="8"/>
  </r>
  <r>
    <s v="Campeonato 2016/17"/>
    <s v="Con"/>
    <n v="14"/>
    <n v="16"/>
    <x v="22"/>
    <n v="38"/>
    <n v="30"/>
    <n v="9"/>
    <n v="11"/>
    <n v="10"/>
    <n v="37"/>
    <n v="32"/>
    <n v="5"/>
    <n v="0.42222222222222222"/>
    <n v="0.7"/>
    <n v="0.45592592592592612"/>
    <n v="8"/>
  </r>
  <r>
    <s v="Campeonato 2016/17"/>
    <s v="Con"/>
    <n v="14"/>
    <n v="17"/>
    <x v="25"/>
    <n v="37"/>
    <n v="30"/>
    <n v="10"/>
    <n v="7"/>
    <n v="13"/>
    <n v="31"/>
    <n v="30"/>
    <n v="1"/>
    <n v="0.41111111111111109"/>
    <n v="0.7"/>
    <n v="0.45592592592592612"/>
    <n v="8"/>
  </r>
  <r>
    <s v="Campeonato 2016/17"/>
    <s v="Con"/>
    <n v="14"/>
    <n v="18"/>
    <x v="30"/>
    <n v="37"/>
    <n v="30"/>
    <n v="10"/>
    <n v="7"/>
    <n v="13"/>
    <n v="30"/>
    <n v="38"/>
    <n v="-8"/>
    <n v="0.41111111111111109"/>
    <n v="0.7"/>
    <n v="0.45592592592592612"/>
    <n v="8"/>
  </r>
  <r>
    <s v="Campeonato 2016/17"/>
    <s v="Con"/>
    <n v="14"/>
    <n v="19"/>
    <x v="4"/>
    <n v="37"/>
    <n v="30"/>
    <n v="10"/>
    <n v="7"/>
    <n v="13"/>
    <n v="31"/>
    <n v="40"/>
    <n v="-9"/>
    <n v="0.41111111111111109"/>
    <n v="0.7"/>
    <n v="0.45592592592592612"/>
    <n v="8"/>
  </r>
  <r>
    <s v="Campeonato 2016/17"/>
    <s v="Con"/>
    <n v="14"/>
    <n v="20"/>
    <x v="33"/>
    <n v="34"/>
    <n v="30"/>
    <n v="8"/>
    <n v="10"/>
    <n v="12"/>
    <n v="30"/>
    <n v="40"/>
    <n v="-10"/>
    <n v="0.37777777777777777"/>
    <n v="0.7"/>
    <n v="0.45592592592592612"/>
    <n v="8"/>
  </r>
  <r>
    <s v="Campeonato 2016/17"/>
    <s v="Con"/>
    <n v="14"/>
    <n v="21"/>
    <x v="12"/>
    <n v="33"/>
    <n v="30"/>
    <n v="8"/>
    <n v="9"/>
    <n v="13"/>
    <n v="34"/>
    <n v="40"/>
    <n v="-6"/>
    <n v="0.36666666666666664"/>
    <n v="0.7"/>
    <n v="0.45592592592592612"/>
    <n v="8"/>
  </r>
  <r>
    <s v="Campeonato 2016/17"/>
    <s v="Con"/>
    <n v="14"/>
    <n v="22"/>
    <x v="24"/>
    <n v="33"/>
    <n v="30"/>
    <n v="7"/>
    <n v="12"/>
    <n v="11"/>
    <n v="27"/>
    <n v="40"/>
    <n v="-13"/>
    <n v="0.36666666666666664"/>
    <n v="0.7"/>
    <n v="0.45592592592592612"/>
    <n v="8"/>
  </r>
  <r>
    <s v="Campeonato 2016/17"/>
    <s v="Con"/>
    <n v="14"/>
    <n v="23"/>
    <x v="26"/>
    <n v="32"/>
    <n v="30"/>
    <n v="8"/>
    <n v="8"/>
    <n v="14"/>
    <n v="25"/>
    <n v="39"/>
    <n v="-14"/>
    <n v="0.35555555555555557"/>
    <n v="0.7"/>
    <n v="0.45592592592592612"/>
    <n v="8"/>
  </r>
  <r>
    <s v="Campeonato 2016/17"/>
    <s v="Con"/>
    <n v="14"/>
    <n v="24"/>
    <x v="19"/>
    <n v="31"/>
    <n v="30"/>
    <n v="8"/>
    <n v="7"/>
    <n v="15"/>
    <n v="33"/>
    <n v="43"/>
    <n v="-10"/>
    <n v="0.34444444444444444"/>
    <n v="0.7"/>
    <n v="0.45592592592592612"/>
    <n v="8"/>
  </r>
  <r>
    <s v="Campeonato 2016/17"/>
    <s v="Con"/>
    <n v="14"/>
    <n v="25"/>
    <x v="18"/>
    <n v="29"/>
    <n v="30"/>
    <n v="6"/>
    <n v="11"/>
    <n v="13"/>
    <n v="23"/>
    <n v="30"/>
    <n v="-7"/>
    <n v="0.32222222222222224"/>
    <n v="0.7"/>
    <n v="0.45592592592592612"/>
    <n v="8"/>
  </r>
  <r>
    <s v="Campeonato 2016/17"/>
    <s v="Con"/>
    <n v="14"/>
    <n v="26"/>
    <x v="29"/>
    <n v="28"/>
    <n v="30"/>
    <n v="7"/>
    <n v="7"/>
    <n v="16"/>
    <n v="31"/>
    <n v="51"/>
    <n v="-20"/>
    <n v="0.31111111111111112"/>
    <n v="0.7"/>
    <n v="0.45592592592592612"/>
    <n v="8"/>
  </r>
  <r>
    <s v="Campeonato 2016/17"/>
    <s v="Con"/>
    <n v="14"/>
    <n v="27"/>
    <x v="11"/>
    <n v="27"/>
    <n v="30"/>
    <n v="7"/>
    <n v="6"/>
    <n v="17"/>
    <n v="27"/>
    <n v="50"/>
    <n v="-23"/>
    <n v="0.3"/>
    <n v="0.7"/>
    <n v="0.45592592592592612"/>
    <n v="8"/>
  </r>
  <r>
    <s v="Campeonato 2016/17"/>
    <s v="Con"/>
    <n v="14"/>
    <n v="28"/>
    <x v="23"/>
    <n v="26"/>
    <n v="30"/>
    <n v="5"/>
    <n v="11"/>
    <n v="14"/>
    <n v="21"/>
    <n v="34"/>
    <n v="-13"/>
    <n v="0.28888888888888886"/>
    <n v="0.7"/>
    <n v="0.45592592592592612"/>
    <n v="8"/>
  </r>
  <r>
    <s v="Campeonato 2016/17"/>
    <s v="Con"/>
    <n v="14"/>
    <n v="29"/>
    <x v="21"/>
    <n v="25"/>
    <n v="30"/>
    <n v="6"/>
    <n v="7"/>
    <n v="17"/>
    <n v="18"/>
    <n v="43"/>
    <n v="-25"/>
    <n v="0.27777777777777779"/>
    <n v="0.7"/>
    <n v="0.45592592592592612"/>
    <n v="8"/>
  </r>
  <r>
    <s v="Campeonato 2016/17"/>
    <s v="Con"/>
    <n v="14"/>
    <n v="30"/>
    <x v="28"/>
    <n v="25"/>
    <n v="30"/>
    <n v="5"/>
    <n v="10"/>
    <n v="15"/>
    <n v="15"/>
    <n v="40"/>
    <n v="-25"/>
    <n v="0.27777777777777779"/>
    <n v="0.7"/>
    <n v="0.45592592592592612"/>
    <n v="8"/>
  </r>
  <r>
    <s v="Campeonato 2017/18"/>
    <s v="Con"/>
    <n v="15"/>
    <n v="1"/>
    <x v="10"/>
    <n v="58"/>
    <n v="27"/>
    <n v="18"/>
    <n v="4"/>
    <n v="5"/>
    <n v="50"/>
    <n v="22"/>
    <n v="28"/>
    <n v="0.71604938271604934"/>
    <n v="0.71604938271604934"/>
    <n v="0.45326278659611985"/>
    <n v="9"/>
  </r>
  <r>
    <s v="Campeonato 2017/18"/>
    <s v="Con"/>
    <n v="15"/>
    <n v="2"/>
    <x v="16"/>
    <n v="56"/>
    <n v="27"/>
    <n v="17"/>
    <n v="5"/>
    <n v="5"/>
    <n v="45"/>
    <n v="24"/>
    <n v="21"/>
    <n v="0.69135802469135799"/>
    <n v="0.71604938271604934"/>
    <n v="0.45326278659611985"/>
    <n v="9"/>
  </r>
  <r>
    <s v="Campeonato 2017/18"/>
    <s v="Con"/>
    <n v="15"/>
    <n v="3"/>
    <x v="6"/>
    <n v="50"/>
    <n v="27"/>
    <n v="14"/>
    <n v="8"/>
    <n v="5"/>
    <n v="31"/>
    <n v="20"/>
    <n v="11"/>
    <n v="0.61728395061728392"/>
    <n v="0.71604938271604934"/>
    <n v="0.45326278659611985"/>
    <n v="9"/>
  </r>
  <r>
    <s v="Campeonato 2017/18"/>
    <s v="Con"/>
    <n v="15"/>
    <n v="4"/>
    <x v="18"/>
    <n v="48"/>
    <n v="27"/>
    <n v="13"/>
    <n v="9"/>
    <n v="5"/>
    <n v="35"/>
    <n v="24"/>
    <n v="11"/>
    <n v="0.59259259259259256"/>
    <n v="0.71604938271604934"/>
    <n v="0.45326278659611985"/>
    <n v="9"/>
  </r>
  <r>
    <s v="Campeonato 2017/18"/>
    <s v="Con"/>
    <n v="15"/>
    <n v="5"/>
    <x v="34"/>
    <n v="46"/>
    <n v="27"/>
    <n v="13"/>
    <n v="7"/>
    <n v="7"/>
    <n v="33"/>
    <n v="20"/>
    <n v="13"/>
    <n v="0.5679012345679012"/>
    <n v="0.71604938271604934"/>
    <n v="0.45326278659611985"/>
    <n v="9"/>
  </r>
  <r>
    <s v="Campeonato 2017/18"/>
    <s v="Con"/>
    <n v="15"/>
    <n v="6"/>
    <x v="3"/>
    <n v="46"/>
    <n v="27"/>
    <n v="13"/>
    <n v="7"/>
    <n v="7"/>
    <n v="29"/>
    <n v="19"/>
    <n v="10"/>
    <n v="0.5679012345679012"/>
    <n v="0.71604938271604934"/>
    <n v="0.45326278659611985"/>
    <n v="9"/>
  </r>
  <r>
    <s v="Campeonato 2017/18"/>
    <s v="Con"/>
    <n v="15"/>
    <n v="7"/>
    <x v="15"/>
    <n v="45"/>
    <n v="27"/>
    <n v="13"/>
    <n v="6"/>
    <n v="8"/>
    <n v="46"/>
    <n v="32"/>
    <n v="14"/>
    <n v="0.55555555555555558"/>
    <n v="0.71604938271604934"/>
    <n v="0.45326278659611985"/>
    <n v="9"/>
  </r>
  <r>
    <s v="Campeonato 2017/18"/>
    <s v="Con"/>
    <n v="15"/>
    <n v="8"/>
    <x v="13"/>
    <n v="45"/>
    <n v="27"/>
    <n v="13"/>
    <n v="6"/>
    <n v="8"/>
    <n v="39"/>
    <n v="26"/>
    <n v="13"/>
    <n v="0.55555555555555558"/>
    <n v="0.71604938271604934"/>
    <n v="0.45326278659611985"/>
    <n v="9"/>
  </r>
  <r>
    <s v="Campeonato 2017/18"/>
    <s v="Con"/>
    <n v="15"/>
    <n v="9"/>
    <x v="27"/>
    <n v="44"/>
    <n v="27"/>
    <n v="13"/>
    <n v="5"/>
    <n v="9"/>
    <n v="41"/>
    <n v="34"/>
    <n v="7"/>
    <n v="0.54320987654320985"/>
    <n v="0.71604938271604934"/>
    <n v="0.45326278659611985"/>
    <n v="9"/>
  </r>
  <r>
    <s v="Campeonato 2017/18"/>
    <s v="Con"/>
    <n v="15"/>
    <n v="10"/>
    <x v="26"/>
    <n v="43"/>
    <n v="27"/>
    <n v="11"/>
    <n v="10"/>
    <n v="6"/>
    <n v="33"/>
    <n v="23"/>
    <n v="10"/>
    <n v="0.53086419753086422"/>
    <n v="0.71604938271604934"/>
    <n v="0.45326278659611985"/>
    <n v="9"/>
  </r>
  <r>
    <s v="Campeonato 2017/18"/>
    <s v="Con"/>
    <n v="15"/>
    <n v="11"/>
    <x v="2"/>
    <n v="41"/>
    <n v="27"/>
    <n v="11"/>
    <n v="8"/>
    <n v="8"/>
    <n v="32"/>
    <n v="22"/>
    <n v="10"/>
    <n v="0.50617283950617287"/>
    <n v="0.71604938271604934"/>
    <n v="0.45326278659611985"/>
    <n v="9"/>
  </r>
  <r>
    <s v="Campeonato 2017/18"/>
    <s v="Con"/>
    <n v="15"/>
    <n v="12"/>
    <x v="5"/>
    <n v="41"/>
    <n v="27"/>
    <n v="12"/>
    <n v="5"/>
    <n v="10"/>
    <n v="36"/>
    <n v="30"/>
    <n v="6"/>
    <n v="0.50617283950617287"/>
    <n v="0.71604938271604934"/>
    <n v="0.45326278659611985"/>
    <n v="9"/>
  </r>
  <r>
    <s v="Campeonato 2017/18"/>
    <s v="Con"/>
    <n v="15"/>
    <n v="13"/>
    <x v="23"/>
    <n v="40"/>
    <n v="27"/>
    <n v="10"/>
    <n v="10"/>
    <n v="7"/>
    <n v="29"/>
    <n v="28"/>
    <n v="1"/>
    <n v="0.49382716049382713"/>
    <n v="0.71604938271604934"/>
    <n v="0.45326278659611985"/>
    <n v="9"/>
  </r>
  <r>
    <s v="Campeonato 2017/18"/>
    <s v="Con"/>
    <n v="15"/>
    <n v="14"/>
    <x v="4"/>
    <n v="38"/>
    <n v="27"/>
    <n v="10"/>
    <n v="8"/>
    <n v="9"/>
    <n v="31"/>
    <n v="32"/>
    <n v="-1"/>
    <n v="0.46913580246913578"/>
    <n v="0.71604938271604934"/>
    <n v="0.45326278659611985"/>
    <n v="9"/>
  </r>
  <r>
    <s v="Campeonato 2017/18"/>
    <s v="Con"/>
    <n v="15"/>
    <n v="15"/>
    <x v="12"/>
    <n v="36"/>
    <n v="27"/>
    <n v="8"/>
    <n v="12"/>
    <n v="7"/>
    <n v="29"/>
    <n v="26"/>
    <n v="3"/>
    <n v="0.44444444444444442"/>
    <n v="0.71604938271604934"/>
    <n v="0.45326278659611985"/>
    <n v="9"/>
  </r>
  <r>
    <s v="Campeonato 2017/18"/>
    <s v="Con"/>
    <n v="15"/>
    <n v="16"/>
    <x v="7"/>
    <n v="36"/>
    <n v="27"/>
    <n v="10"/>
    <n v="6"/>
    <n v="11"/>
    <n v="25"/>
    <n v="26"/>
    <n v="-1"/>
    <n v="0.44444444444444442"/>
    <n v="0.71604938271604934"/>
    <n v="0.45326278659611985"/>
    <n v="9"/>
  </r>
  <r>
    <s v="Campeonato 2017/18"/>
    <s v="Con"/>
    <n v="15"/>
    <n v="17"/>
    <x v="0"/>
    <n v="35"/>
    <n v="27"/>
    <n v="9"/>
    <n v="8"/>
    <n v="10"/>
    <n v="27"/>
    <n v="24"/>
    <n v="3"/>
    <n v="0.43209876543209874"/>
    <n v="0.71604938271604934"/>
    <n v="0.45326278659611985"/>
    <n v="9"/>
  </r>
  <r>
    <s v="Campeonato 2017/18"/>
    <s v="Con"/>
    <n v="15"/>
    <n v="18"/>
    <x v="24"/>
    <n v="33"/>
    <n v="27"/>
    <n v="9"/>
    <n v="6"/>
    <n v="12"/>
    <n v="30"/>
    <n v="36"/>
    <n v="-6"/>
    <n v="0.40740740740740738"/>
    <n v="0.71604938271604934"/>
    <n v="0.45326278659611985"/>
    <n v="9"/>
  </r>
  <r>
    <s v="Campeonato 2017/18"/>
    <s v="Con"/>
    <n v="15"/>
    <n v="19"/>
    <x v="33"/>
    <n v="33"/>
    <n v="27"/>
    <n v="8"/>
    <n v="9"/>
    <n v="10"/>
    <n v="26"/>
    <n v="32"/>
    <n v="-6"/>
    <n v="0.40740740740740738"/>
    <n v="0.71604938271604934"/>
    <n v="0.45326278659611985"/>
    <n v="9"/>
  </r>
  <r>
    <s v="Campeonato 2017/18"/>
    <s v="Con"/>
    <n v="15"/>
    <n v="20"/>
    <x v="9"/>
    <n v="32"/>
    <n v="27"/>
    <n v="8"/>
    <n v="8"/>
    <n v="11"/>
    <n v="30"/>
    <n v="41"/>
    <n v="-11"/>
    <n v="0.39506172839506171"/>
    <n v="0.71604938271604934"/>
    <n v="0.45326278659611985"/>
    <n v="9"/>
  </r>
  <r>
    <s v="Campeonato 2017/18"/>
    <s v="Con"/>
    <n v="15"/>
    <n v="21"/>
    <x v="1"/>
    <n v="29"/>
    <n v="27"/>
    <n v="8"/>
    <n v="6"/>
    <n v="13"/>
    <n v="23"/>
    <n v="28"/>
    <n v="-5"/>
    <n v="0.35802469135802467"/>
    <n v="0.71604938271604934"/>
    <n v="0.45326278659611985"/>
    <n v="9"/>
  </r>
  <r>
    <s v="Campeonato 2017/18"/>
    <s v="Con"/>
    <n v="15"/>
    <n v="22"/>
    <x v="8"/>
    <n v="29"/>
    <n v="27"/>
    <n v="6"/>
    <n v="11"/>
    <n v="10"/>
    <n v="20"/>
    <n v="37"/>
    <n v="-17"/>
    <n v="0.35802469135802467"/>
    <n v="0.71604938271604934"/>
    <n v="0.45326278659611985"/>
    <n v="9"/>
  </r>
  <r>
    <s v="Campeonato 2017/18"/>
    <s v="Con"/>
    <n v="15"/>
    <n v="23"/>
    <x v="17"/>
    <n v="27"/>
    <n v="27"/>
    <n v="7"/>
    <n v="6"/>
    <n v="14"/>
    <n v="28"/>
    <n v="43"/>
    <n v="-15"/>
    <n v="0.33333333333333331"/>
    <n v="0.71604938271604934"/>
    <n v="0.45326278659611985"/>
    <n v="9"/>
  </r>
  <r>
    <s v="Campeonato 2017/18"/>
    <s v="Con"/>
    <n v="15"/>
    <n v="24"/>
    <x v="19"/>
    <n v="24"/>
    <n v="27"/>
    <n v="4"/>
    <n v="12"/>
    <n v="11"/>
    <n v="26"/>
    <n v="33"/>
    <n v="-7"/>
    <n v="0.29629629629629628"/>
    <n v="0.71604938271604934"/>
    <n v="0.45326278659611985"/>
    <n v="9"/>
  </r>
  <r>
    <s v="Campeonato 2017/18"/>
    <s v="Con"/>
    <n v="15"/>
    <n v="25"/>
    <x v="30"/>
    <n v="23"/>
    <n v="27"/>
    <n v="5"/>
    <n v="8"/>
    <n v="14"/>
    <n v="22"/>
    <n v="46"/>
    <n v="-24"/>
    <n v="0.2839506172839506"/>
    <n v="0.71604938271604934"/>
    <n v="0.45326278659611985"/>
    <n v="9"/>
  </r>
  <r>
    <s v="Campeonato 2017/18"/>
    <s v="Con"/>
    <n v="15"/>
    <n v="26"/>
    <x v="14"/>
    <n v="18"/>
    <n v="27"/>
    <n v="4"/>
    <n v="6"/>
    <n v="17"/>
    <n v="23"/>
    <n v="40"/>
    <n v="-17"/>
    <n v="0.22222222222222221"/>
    <n v="0.71604938271604934"/>
    <n v="0.45326278659611985"/>
    <n v="9"/>
  </r>
  <r>
    <s v="Campeonato 2017/18"/>
    <s v="Con"/>
    <n v="15"/>
    <n v="27"/>
    <x v="11"/>
    <n v="17"/>
    <n v="27"/>
    <n v="3"/>
    <n v="8"/>
    <n v="16"/>
    <n v="19"/>
    <n v="36"/>
    <n v="-17"/>
    <n v="0.20987654320987653"/>
    <n v="0.71604938271604934"/>
    <n v="0.45326278659611985"/>
    <n v="9"/>
  </r>
  <r>
    <s v="Campeonato 2017/18"/>
    <s v="Con"/>
    <n v="15"/>
    <n v="28"/>
    <x v="22"/>
    <n v="15"/>
    <n v="27"/>
    <n v="3"/>
    <n v="6"/>
    <n v="18"/>
    <n v="16"/>
    <n v="50"/>
    <n v="-34"/>
    <n v="0.18518518518518517"/>
    <n v="0.71604938271604934"/>
    <n v="0.45326278659611985"/>
    <n v="9"/>
  </r>
  <r>
    <s v="Campeonato 2018/19"/>
    <s v="Con"/>
    <n v="16"/>
    <n v="1"/>
    <x v="15"/>
    <n v="57"/>
    <n v="25"/>
    <n v="17"/>
    <n v="6"/>
    <n v="2"/>
    <n v="43"/>
    <n v="16"/>
    <n v="27"/>
    <n v="0.76"/>
    <n v="0.76"/>
    <n v="0.44769230769230772"/>
    <n v="10"/>
  </r>
  <r>
    <s v="Campeonato 2018/19"/>
    <s v="Con"/>
    <n v="16"/>
    <n v="2"/>
    <x v="27"/>
    <n v="53"/>
    <n v="25"/>
    <n v="15"/>
    <n v="8"/>
    <n v="2"/>
    <n v="33"/>
    <n v="18"/>
    <n v="15"/>
    <n v="0.70666666666666667"/>
    <n v="0.76"/>
    <n v="0.44769230769230772"/>
    <n v="10"/>
  </r>
  <r>
    <s v="Campeonato 2018/19"/>
    <s v="Con"/>
    <n v="16"/>
    <n v="3"/>
    <x v="10"/>
    <n v="51"/>
    <n v="25"/>
    <n v="15"/>
    <n v="6"/>
    <n v="4"/>
    <n v="42"/>
    <n v="18"/>
    <n v="24"/>
    <n v="0.68"/>
    <n v="0.76"/>
    <n v="0.44769230769230772"/>
    <n v="10"/>
  </r>
  <r>
    <s v="Campeonato 2018/19"/>
    <s v="Con"/>
    <n v="16"/>
    <n v="4"/>
    <x v="13"/>
    <n v="45"/>
    <n v="25"/>
    <n v="13"/>
    <n v="6"/>
    <n v="6"/>
    <n v="42"/>
    <n v="21"/>
    <n v="21"/>
    <n v="0.6"/>
    <n v="0.76"/>
    <n v="0.44769230769230772"/>
    <n v="10"/>
  </r>
  <r>
    <s v="Campeonato 2018/19"/>
    <s v="Con"/>
    <n v="16"/>
    <n v="5"/>
    <x v="12"/>
    <n v="42"/>
    <n v="25"/>
    <n v="12"/>
    <n v="6"/>
    <n v="7"/>
    <n v="36"/>
    <n v="29"/>
    <n v="7"/>
    <n v="0.56000000000000005"/>
    <n v="0.76"/>
    <n v="0.44769230769230772"/>
    <n v="10"/>
  </r>
  <r>
    <s v="Campeonato 2018/19"/>
    <s v="Con"/>
    <n v="16"/>
    <n v="6"/>
    <x v="4"/>
    <n v="40"/>
    <n v="25"/>
    <n v="11"/>
    <n v="7"/>
    <n v="7"/>
    <n v="34"/>
    <n v="25"/>
    <n v="9"/>
    <n v="0.53333333333333333"/>
    <n v="0.76"/>
    <n v="0.44769230769230772"/>
    <n v="10"/>
  </r>
  <r>
    <s v="Campeonato 2018/19"/>
    <s v="Con"/>
    <n v="16"/>
    <n v="7"/>
    <x v="3"/>
    <n v="38"/>
    <n v="25"/>
    <n v="10"/>
    <n v="8"/>
    <n v="7"/>
    <n v="35"/>
    <n v="28"/>
    <n v="7"/>
    <n v="0.50666666666666671"/>
    <n v="0.76"/>
    <n v="0.44769230769230772"/>
    <n v="10"/>
  </r>
  <r>
    <s v="Campeonato 2018/19"/>
    <s v="Con"/>
    <n v="16"/>
    <n v="8"/>
    <x v="26"/>
    <n v="36"/>
    <n v="25"/>
    <n v="9"/>
    <n v="9"/>
    <n v="7"/>
    <n v="29"/>
    <n v="24"/>
    <n v="5"/>
    <n v="0.48"/>
    <n v="0.76"/>
    <n v="0.44769230769230772"/>
    <n v="10"/>
  </r>
  <r>
    <s v="Campeonato 2018/19"/>
    <s v="Con"/>
    <n v="16"/>
    <n v="9"/>
    <x v="19"/>
    <n v="36"/>
    <n v="25"/>
    <n v="9"/>
    <n v="9"/>
    <n v="7"/>
    <n v="39"/>
    <n v="42"/>
    <n v="-3"/>
    <n v="0.48"/>
    <n v="0.76"/>
    <n v="0.44769230769230772"/>
    <n v="10"/>
  </r>
  <r>
    <s v="Campeonato 2018/19"/>
    <s v="Con"/>
    <n v="16"/>
    <n v="10"/>
    <x v="18"/>
    <n v="35"/>
    <n v="25"/>
    <n v="9"/>
    <n v="8"/>
    <n v="8"/>
    <n v="28"/>
    <n v="28"/>
    <n v="0"/>
    <n v="0.46666666666666667"/>
    <n v="0.76"/>
    <n v="0.44769230769230772"/>
    <n v="10"/>
  </r>
  <r>
    <s v="Campeonato 2018/19"/>
    <s v="Con"/>
    <n v="16"/>
    <n v="11"/>
    <x v="8"/>
    <n v="34"/>
    <n v="25"/>
    <n v="9"/>
    <n v="7"/>
    <n v="9"/>
    <n v="27"/>
    <n v="32"/>
    <n v="-5"/>
    <n v="0.45333333333333331"/>
    <n v="0.76"/>
    <n v="0.44769230769230772"/>
    <n v="10"/>
  </r>
  <r>
    <s v="Campeonato 2018/19"/>
    <s v="Con"/>
    <n v="16"/>
    <n v="12"/>
    <x v="34"/>
    <n v="33"/>
    <n v="25"/>
    <n v="9"/>
    <n v="6"/>
    <n v="10"/>
    <n v="25"/>
    <n v="24"/>
    <n v="1"/>
    <n v="0.44"/>
    <n v="0.76"/>
    <n v="0.44769230769230772"/>
    <n v="10"/>
  </r>
  <r>
    <s v="Campeonato 2018/19"/>
    <s v="Con"/>
    <n v="16"/>
    <n v="13"/>
    <x v="28"/>
    <n v="33"/>
    <n v="25"/>
    <n v="9"/>
    <n v="6"/>
    <n v="10"/>
    <n v="21"/>
    <n v="24"/>
    <n v="-3"/>
    <n v="0.44"/>
    <n v="0.76"/>
    <n v="0.44769230769230772"/>
    <n v="10"/>
  </r>
  <r>
    <s v="Campeonato 2018/19"/>
    <s v="Con"/>
    <n v="16"/>
    <n v="14"/>
    <x v="16"/>
    <n v="32"/>
    <n v="25"/>
    <n v="9"/>
    <n v="5"/>
    <n v="11"/>
    <n v="23"/>
    <n v="30"/>
    <n v="-7"/>
    <n v="0.42666666666666669"/>
    <n v="0.76"/>
    <n v="0.44769230769230772"/>
    <n v="10"/>
  </r>
  <r>
    <s v="Campeonato 2018/19"/>
    <s v="Con"/>
    <n v="16"/>
    <n v="15"/>
    <x v="1"/>
    <n v="29"/>
    <n v="25"/>
    <n v="7"/>
    <n v="8"/>
    <n v="10"/>
    <n v="26"/>
    <n v="23"/>
    <n v="3"/>
    <n v="0.38666666666666666"/>
    <n v="0.76"/>
    <n v="0.44769230769230772"/>
    <n v="10"/>
  </r>
  <r>
    <s v="Campeonato 2018/19"/>
    <s v="Con"/>
    <n v="16"/>
    <n v="16"/>
    <x v="0"/>
    <n v="29"/>
    <n v="25"/>
    <n v="6"/>
    <n v="11"/>
    <n v="8"/>
    <n v="27"/>
    <n v="31"/>
    <n v="-4"/>
    <n v="0.38666666666666666"/>
    <n v="0.76"/>
    <n v="0.44769230769230772"/>
    <n v="10"/>
  </r>
  <r>
    <s v="Campeonato 2018/19"/>
    <s v="Con"/>
    <n v="16"/>
    <n v="17"/>
    <x v="7"/>
    <n v="29"/>
    <n v="25"/>
    <n v="7"/>
    <n v="8"/>
    <n v="10"/>
    <n v="21"/>
    <n v="25"/>
    <n v="-4"/>
    <n v="0.38666666666666666"/>
    <n v="0.76"/>
    <n v="0.44769230769230772"/>
    <n v="10"/>
  </r>
  <r>
    <s v="Campeonato 2018/19"/>
    <s v="Con"/>
    <n v="16"/>
    <n v="18"/>
    <x v="17"/>
    <n v="29"/>
    <n v="25"/>
    <n v="8"/>
    <n v="5"/>
    <n v="12"/>
    <n v="21"/>
    <n v="32"/>
    <n v="-11"/>
    <n v="0.38666666666666666"/>
    <n v="0.76"/>
    <n v="0.44769230769230772"/>
    <n v="10"/>
  </r>
  <r>
    <s v="Campeonato 2018/19"/>
    <s v="Con"/>
    <n v="16"/>
    <n v="19"/>
    <x v="33"/>
    <n v="26"/>
    <n v="25"/>
    <n v="7"/>
    <n v="5"/>
    <n v="13"/>
    <n v="29"/>
    <n v="37"/>
    <n v="-8"/>
    <n v="0.34666666666666668"/>
    <n v="0.76"/>
    <n v="0.44769230769230772"/>
    <n v="10"/>
  </r>
  <r>
    <s v="Campeonato 2018/19"/>
    <s v="Con"/>
    <n v="16"/>
    <n v="20"/>
    <x v="9"/>
    <n v="26"/>
    <n v="25"/>
    <n v="6"/>
    <n v="8"/>
    <n v="11"/>
    <n v="16"/>
    <n v="26"/>
    <n v="-10"/>
    <n v="0.34666666666666668"/>
    <n v="0.76"/>
    <n v="0.44769230769230772"/>
    <n v="10"/>
  </r>
  <r>
    <s v="Campeonato 2018/19"/>
    <s v="Con"/>
    <n v="16"/>
    <n v="21"/>
    <x v="24"/>
    <n v="25"/>
    <n v="25"/>
    <n v="6"/>
    <n v="7"/>
    <n v="12"/>
    <n v="24"/>
    <n v="34"/>
    <n v="-10"/>
    <n v="0.33333333333333331"/>
    <n v="0.76"/>
    <n v="0.44769230769230772"/>
    <n v="10"/>
  </r>
  <r>
    <s v="Campeonato 2018/19"/>
    <s v="Con"/>
    <n v="16"/>
    <n v="22"/>
    <x v="23"/>
    <n v="24"/>
    <n v="25"/>
    <n v="4"/>
    <n v="12"/>
    <n v="9"/>
    <n v="16"/>
    <n v="23"/>
    <n v="-7"/>
    <n v="0.32"/>
    <n v="0.76"/>
    <n v="0.44769230769230772"/>
    <n v="10"/>
  </r>
  <r>
    <s v="Campeonato 2018/19"/>
    <s v="Con"/>
    <n v="16"/>
    <n v="23"/>
    <x v="6"/>
    <n v="23"/>
    <n v="25"/>
    <n v="3"/>
    <n v="14"/>
    <n v="8"/>
    <n v="21"/>
    <n v="30"/>
    <n v="-9"/>
    <n v="0.30666666666666664"/>
    <n v="0.76"/>
    <n v="0.44769230769230772"/>
    <n v="10"/>
  </r>
  <r>
    <s v="Campeonato 2018/19"/>
    <s v="Con"/>
    <n v="16"/>
    <n v="24"/>
    <x v="2"/>
    <n v="23"/>
    <n v="25"/>
    <n v="4"/>
    <n v="11"/>
    <n v="10"/>
    <n v="21"/>
    <n v="33"/>
    <n v="-12"/>
    <n v="0.30666666666666664"/>
    <n v="0.76"/>
    <n v="0.44769230769230772"/>
    <n v="10"/>
  </r>
  <r>
    <s v="Campeonato 2018/19"/>
    <s v="Con"/>
    <n v="16"/>
    <n v="25"/>
    <x v="35"/>
    <n v="23"/>
    <n v="25"/>
    <n v="4"/>
    <n v="11"/>
    <n v="10"/>
    <n v="25"/>
    <n v="38"/>
    <n v="-13"/>
    <n v="0.30666666666666664"/>
    <n v="0.76"/>
    <n v="0.44769230769230772"/>
    <n v="10"/>
  </r>
  <r>
    <s v="Campeonato 2018/19"/>
    <s v="Con"/>
    <n v="16"/>
    <n v="26"/>
    <x v="5"/>
    <n v="22"/>
    <n v="25"/>
    <n v="5"/>
    <n v="7"/>
    <n v="13"/>
    <n v="15"/>
    <n v="28"/>
    <n v="-13"/>
    <n v="0.29333333333333333"/>
    <n v="0.76"/>
    <n v="0.44769230769230772"/>
    <n v="10"/>
  </r>
  <r>
    <s v="Superliga 2019/20"/>
    <s v="Con"/>
    <n v="17"/>
    <n v="1"/>
    <x v="10"/>
    <n v="48"/>
    <n v="23"/>
    <n v="14"/>
    <n v="6"/>
    <n v="3"/>
    <n v="35"/>
    <n v="8"/>
    <n v="27"/>
    <n v="0.69565217391304346"/>
    <n v="0.69565217391304346"/>
    <n v="0.45410628019323673"/>
    <n v="11"/>
  </r>
  <r>
    <s v="Superliga 2019/20"/>
    <s v="Con"/>
    <n v="17"/>
    <n v="2"/>
    <x v="13"/>
    <n v="47"/>
    <n v="23"/>
    <n v="14"/>
    <n v="5"/>
    <n v="4"/>
    <n v="41"/>
    <n v="18"/>
    <n v="23"/>
    <n v="0.6811594202898551"/>
    <n v="0.69565217391304346"/>
    <n v="0.45410628019323673"/>
    <n v="11"/>
  </r>
  <r>
    <s v="Superliga 2019/20"/>
    <s v="Con"/>
    <n v="17"/>
    <n v="3"/>
    <x v="4"/>
    <n v="39"/>
    <n v="23"/>
    <n v="11"/>
    <n v="6"/>
    <n v="6"/>
    <n v="27"/>
    <n v="14"/>
    <n v="13"/>
    <n v="0.56521739130434778"/>
    <n v="0.69565217391304346"/>
    <n v="0.45410628019323673"/>
    <n v="11"/>
  </r>
  <r>
    <s v="Superliga 2019/20"/>
    <s v="Con"/>
    <n v="17"/>
    <n v="4"/>
    <x v="15"/>
    <n v="39"/>
    <n v="23"/>
    <n v="9"/>
    <n v="12"/>
    <n v="2"/>
    <n v="28"/>
    <n v="23"/>
    <n v="5"/>
    <n v="0.56521739130434778"/>
    <n v="0.69565217391304346"/>
    <n v="0.45410628019323673"/>
    <n v="11"/>
  </r>
  <r>
    <s v="Superliga 2019/20"/>
    <s v="Con"/>
    <n v="17"/>
    <n v="5"/>
    <x v="5"/>
    <n v="39"/>
    <n v="23"/>
    <n v="10"/>
    <n v="9"/>
    <n v="4"/>
    <n v="22"/>
    <n v="17"/>
    <n v="5"/>
    <n v="0.56521739130434778"/>
    <n v="0.69565217391304346"/>
    <n v="0.45410628019323673"/>
    <n v="11"/>
  </r>
  <r>
    <s v="Superliga 2019/20"/>
    <s v="Con"/>
    <n v="17"/>
    <n v="6"/>
    <x v="27"/>
    <n v="36"/>
    <n v="23"/>
    <n v="10"/>
    <n v="6"/>
    <n v="7"/>
    <n v="26"/>
    <n v="18"/>
    <n v="8"/>
    <n v="0.52173913043478259"/>
    <n v="0.69565217391304346"/>
    <n v="0.45410628019323673"/>
    <n v="11"/>
  </r>
  <r>
    <s v="Superliga 2019/20"/>
    <s v="Con"/>
    <n v="17"/>
    <n v="7"/>
    <x v="8"/>
    <n v="36"/>
    <n v="23"/>
    <n v="9"/>
    <n v="9"/>
    <n v="5"/>
    <n v="32"/>
    <n v="29"/>
    <n v="3"/>
    <n v="0.52173913043478259"/>
    <n v="0.69565217391304346"/>
    <n v="0.45410628019323673"/>
    <n v="11"/>
  </r>
  <r>
    <s v="Superliga 2019/20"/>
    <s v="Con"/>
    <n v="17"/>
    <n v="8"/>
    <x v="6"/>
    <n v="36"/>
    <n v="23"/>
    <n v="11"/>
    <n v="3"/>
    <n v="9"/>
    <n v="32"/>
    <n v="30"/>
    <n v="2"/>
    <n v="0.52173913043478259"/>
    <n v="0.69565217391304346"/>
    <n v="0.45410628019323673"/>
    <n v="11"/>
  </r>
  <r>
    <s v="Superliga 2019/20"/>
    <s v="Con"/>
    <n v="17"/>
    <n v="9"/>
    <x v="9"/>
    <n v="36"/>
    <n v="23"/>
    <n v="9"/>
    <n v="9"/>
    <n v="5"/>
    <n v="31"/>
    <n v="29"/>
    <n v="2"/>
    <n v="0.52173913043478259"/>
    <n v="0.69565217391304346"/>
    <n v="0.45410628019323673"/>
    <n v="11"/>
  </r>
  <r>
    <s v="Superliga 2019/20"/>
    <s v="Con"/>
    <n v="17"/>
    <n v="10"/>
    <x v="1"/>
    <n v="35"/>
    <n v="23"/>
    <n v="9"/>
    <n v="8"/>
    <n v="6"/>
    <n v="33"/>
    <n v="25"/>
    <n v="8"/>
    <n v="0.50724637681159424"/>
    <n v="0.69565217391304346"/>
    <n v="0.45410628019323673"/>
    <n v="11"/>
  </r>
  <r>
    <s v="Superliga 2019/20"/>
    <s v="Con"/>
    <n v="17"/>
    <n v="11"/>
    <x v="11"/>
    <n v="34"/>
    <n v="23"/>
    <n v="9"/>
    <n v="7"/>
    <n v="7"/>
    <n v="37"/>
    <n v="32"/>
    <n v="5"/>
    <n v="0.49275362318840582"/>
    <n v="0.69565217391304346"/>
    <n v="0.45410628019323673"/>
    <n v="11"/>
  </r>
  <r>
    <s v="Superliga 2019/20"/>
    <s v="Con"/>
    <n v="17"/>
    <n v="12"/>
    <x v="34"/>
    <n v="34"/>
    <n v="23"/>
    <n v="10"/>
    <n v="4"/>
    <n v="9"/>
    <n v="34"/>
    <n v="30"/>
    <n v="4"/>
    <n v="0.49275362318840582"/>
    <n v="0.69565217391304346"/>
    <n v="0.45410628019323673"/>
    <n v="11"/>
  </r>
  <r>
    <s v="Superliga 2019/20"/>
    <s v="Con"/>
    <n v="17"/>
    <n v="13"/>
    <x v="7"/>
    <n v="30"/>
    <n v="23"/>
    <n v="8"/>
    <n v="6"/>
    <n v="9"/>
    <n v="23"/>
    <n v="22"/>
    <n v="1"/>
    <n v="0.43478260869565216"/>
    <n v="0.69565217391304346"/>
    <n v="0.45410628019323673"/>
    <n v="11"/>
  </r>
  <r>
    <s v="Superliga 2019/20"/>
    <s v="Con"/>
    <n v="17"/>
    <n v="14"/>
    <x v="3"/>
    <n v="29"/>
    <n v="23"/>
    <n v="8"/>
    <n v="5"/>
    <n v="10"/>
    <n v="27"/>
    <n v="25"/>
    <n v="2"/>
    <n v="0.42028985507246375"/>
    <n v="0.69565217391304346"/>
    <n v="0.45410628019323673"/>
    <n v="11"/>
  </r>
  <r>
    <s v="Superliga 2019/20"/>
    <s v="Con"/>
    <n v="17"/>
    <n v="15"/>
    <x v="12"/>
    <n v="29"/>
    <n v="23"/>
    <n v="7"/>
    <n v="8"/>
    <n v="8"/>
    <n v="22"/>
    <n v="25"/>
    <n v="-3"/>
    <n v="0.42028985507246375"/>
    <n v="0.69565217391304346"/>
    <n v="0.45410628019323673"/>
    <n v="11"/>
  </r>
  <r>
    <s v="Superliga 2019/20"/>
    <s v="Con"/>
    <n v="17"/>
    <n v="16"/>
    <x v="26"/>
    <n v="27"/>
    <n v="23"/>
    <n v="7"/>
    <n v="6"/>
    <n v="10"/>
    <n v="21"/>
    <n v="30"/>
    <n v="-9"/>
    <n v="0.39130434782608697"/>
    <n v="0.69565217391304346"/>
    <n v="0.45410628019323673"/>
    <n v="11"/>
  </r>
  <r>
    <s v="Superliga 2019/20"/>
    <s v="Con"/>
    <n v="17"/>
    <n v="17"/>
    <x v="0"/>
    <n v="26"/>
    <n v="23"/>
    <n v="6"/>
    <n v="8"/>
    <n v="9"/>
    <n v="19"/>
    <n v="23"/>
    <n v="-4"/>
    <n v="0.37681159420289856"/>
    <n v="0.69565217391304346"/>
    <n v="0.45410628019323673"/>
    <n v="11"/>
  </r>
  <r>
    <s v="Superliga 2019/20"/>
    <s v="Con"/>
    <n v="17"/>
    <n v="18"/>
    <x v="36"/>
    <n v="26"/>
    <n v="23"/>
    <n v="6"/>
    <n v="8"/>
    <n v="9"/>
    <n v="21"/>
    <n v="29"/>
    <n v="-8"/>
    <n v="0.37681159420289856"/>
    <n v="0.69565217391304346"/>
    <n v="0.45410628019323673"/>
    <n v="11"/>
  </r>
  <r>
    <s v="Superliga 2019/20"/>
    <s v="Con"/>
    <n v="17"/>
    <n v="19"/>
    <x v="17"/>
    <n v="23"/>
    <n v="23"/>
    <n v="6"/>
    <n v="5"/>
    <n v="12"/>
    <n v="22"/>
    <n v="23"/>
    <n v="-1"/>
    <n v="0.33333333333333331"/>
    <n v="0.69565217391304346"/>
    <n v="0.45410628019323673"/>
    <n v="11"/>
  </r>
  <r>
    <s v="Superliga 2019/20"/>
    <s v="Con"/>
    <n v="17"/>
    <n v="20"/>
    <x v="33"/>
    <n v="23"/>
    <n v="23"/>
    <n v="5"/>
    <n v="8"/>
    <n v="10"/>
    <n v="22"/>
    <n v="34"/>
    <n v="-12"/>
    <n v="0.33333333333333331"/>
    <n v="0.69565217391304346"/>
    <n v="0.45410628019323673"/>
    <n v="11"/>
  </r>
  <r>
    <s v="Superliga 2019/20"/>
    <s v="Con"/>
    <n v="17"/>
    <n v="21"/>
    <x v="18"/>
    <n v="22"/>
    <n v="23"/>
    <n v="5"/>
    <n v="7"/>
    <n v="11"/>
    <n v="17"/>
    <n v="27"/>
    <n v="-10"/>
    <n v="0.3188405797101449"/>
    <n v="0.69565217391304346"/>
    <n v="0.45410628019323673"/>
    <n v="11"/>
  </r>
  <r>
    <s v="Superliga 2019/20"/>
    <s v="Con"/>
    <n v="17"/>
    <n v="22"/>
    <x v="28"/>
    <n v="22"/>
    <n v="23"/>
    <n v="6"/>
    <n v="4"/>
    <n v="13"/>
    <n v="20"/>
    <n v="35"/>
    <n v="-15"/>
    <n v="0.3188405797101449"/>
    <n v="0.69565217391304346"/>
    <n v="0.45410628019323673"/>
    <n v="11"/>
  </r>
  <r>
    <s v="Superliga 2019/20"/>
    <s v="Con"/>
    <n v="17"/>
    <n v="23"/>
    <x v="2"/>
    <n v="18"/>
    <n v="23"/>
    <n v="5"/>
    <n v="3"/>
    <n v="15"/>
    <n v="17"/>
    <n v="39"/>
    <n v="-22"/>
    <n v="0.2608695652173913"/>
    <n v="0.69565217391304346"/>
    <n v="0.45410628019323673"/>
    <n v="11"/>
  </r>
  <r>
    <s v="Superliga 2019/20"/>
    <s v="Con"/>
    <n v="17"/>
    <n v="24"/>
    <x v="16"/>
    <n v="18"/>
    <n v="23"/>
    <n v="6"/>
    <n v="0"/>
    <n v="17"/>
    <n v="22"/>
    <n v="46"/>
    <n v="-24"/>
    <n v="0.2608695652173913"/>
    <n v="0.69565217391304346"/>
    <n v="0.45410628019323673"/>
    <n v="11"/>
  </r>
  <r>
    <s v="Campeonato 2021"/>
    <s v="Con"/>
    <n v="19"/>
    <n v="1"/>
    <x v="13"/>
    <n v="54"/>
    <n v="25"/>
    <n v="16"/>
    <n v="6"/>
    <n v="3"/>
    <n v="53"/>
    <n v="19"/>
    <n v="34"/>
    <n v="0.72"/>
    <n v="0.72"/>
    <n v="0.4507692307692307"/>
    <n v="12"/>
  </r>
  <r>
    <s v="Campeonato 2021"/>
    <s v="Con"/>
    <n v="19"/>
    <n v="2"/>
    <x v="27"/>
    <n v="47"/>
    <n v="25"/>
    <n v="13"/>
    <n v="8"/>
    <n v="4"/>
    <n v="43"/>
    <n v="24"/>
    <n v="19"/>
    <n v="0.62666666666666671"/>
    <n v="0.72"/>
    <n v="0.4507692307692307"/>
    <n v="12"/>
  </r>
  <r>
    <s v="Campeonato 2021"/>
    <s v="Con"/>
    <n v="19"/>
    <n v="3"/>
    <x v="34"/>
    <n v="46"/>
    <n v="25"/>
    <n v="14"/>
    <n v="4"/>
    <n v="7"/>
    <n v="38"/>
    <n v="28"/>
    <n v="10"/>
    <n v="0.61333333333333329"/>
    <n v="0.72"/>
    <n v="0.4507692307692307"/>
    <n v="12"/>
  </r>
  <r>
    <s v="Campeonato 2021"/>
    <s v="Con"/>
    <n v="19"/>
    <n v="4"/>
    <x v="10"/>
    <n v="41"/>
    <n v="25"/>
    <n v="11"/>
    <n v="8"/>
    <n v="6"/>
    <n v="35"/>
    <n v="19"/>
    <n v="16"/>
    <n v="0.54666666666666663"/>
    <n v="0.72"/>
    <n v="0.4507692307692307"/>
    <n v="12"/>
  </r>
  <r>
    <s v="Campeonato 2021"/>
    <s v="Con"/>
    <n v="19"/>
    <n v="5"/>
    <x v="4"/>
    <n v="39"/>
    <n v="25"/>
    <n v="10"/>
    <n v="9"/>
    <n v="6"/>
    <n v="34"/>
    <n v="21"/>
    <n v="13"/>
    <n v="0.52"/>
    <n v="0.72"/>
    <n v="0.4507692307692307"/>
    <n v="12"/>
  </r>
  <r>
    <s v="Campeonato 2021"/>
    <s v="Con"/>
    <n v="19"/>
    <n v="6"/>
    <x v="7"/>
    <n v="39"/>
    <n v="25"/>
    <n v="10"/>
    <n v="9"/>
    <n v="6"/>
    <n v="43"/>
    <n v="31"/>
    <n v="12"/>
    <n v="0.52"/>
    <n v="0.72"/>
    <n v="0.4507692307692307"/>
    <n v="12"/>
  </r>
  <r>
    <s v="Campeonato 2021"/>
    <s v="Con"/>
    <n v="19"/>
    <n v="7"/>
    <x v="2"/>
    <n v="39"/>
    <n v="25"/>
    <n v="11"/>
    <n v="6"/>
    <n v="8"/>
    <n v="26"/>
    <n v="31"/>
    <n v="-5"/>
    <n v="0.52"/>
    <n v="0.72"/>
    <n v="0.4507692307692307"/>
    <n v="12"/>
  </r>
  <r>
    <s v="Campeonato 2021"/>
    <s v="Con"/>
    <n v="19"/>
    <n v="8"/>
    <x v="18"/>
    <n v="38"/>
    <n v="25"/>
    <n v="10"/>
    <n v="8"/>
    <n v="7"/>
    <n v="28"/>
    <n v="25"/>
    <n v="3"/>
    <n v="0.50666666666666671"/>
    <n v="0.72"/>
    <n v="0.4507692307692307"/>
    <n v="12"/>
  </r>
  <r>
    <s v="Campeonato 2021"/>
    <s v="Con"/>
    <n v="19"/>
    <n v="9"/>
    <x v="3"/>
    <n v="38"/>
    <n v="25"/>
    <n v="10"/>
    <n v="8"/>
    <n v="7"/>
    <n v="27"/>
    <n v="24"/>
    <n v="3"/>
    <n v="0.50666666666666671"/>
    <n v="0.72"/>
    <n v="0.4507692307692307"/>
    <n v="12"/>
  </r>
  <r>
    <s v="Campeonato 2021"/>
    <s v="Con"/>
    <n v="19"/>
    <n v="10"/>
    <x v="8"/>
    <n v="37"/>
    <n v="25"/>
    <n v="10"/>
    <n v="7"/>
    <n v="8"/>
    <n v="44"/>
    <n v="43"/>
    <n v="1"/>
    <n v="0.49333333333333335"/>
    <n v="0.72"/>
    <n v="0.4507692307692307"/>
    <n v="12"/>
  </r>
  <r>
    <s v="Campeonato 2021"/>
    <s v="Con"/>
    <n v="19"/>
    <n v="11"/>
    <x v="17"/>
    <n v="36"/>
    <n v="25"/>
    <n v="9"/>
    <n v="9"/>
    <n v="7"/>
    <n v="27"/>
    <n v="28"/>
    <n v="-1"/>
    <n v="0.48"/>
    <n v="0.72"/>
    <n v="0.4507692307692307"/>
    <n v="12"/>
  </r>
  <r>
    <s v="Campeonato 2021"/>
    <s v="Con"/>
    <n v="19"/>
    <n v="12"/>
    <x v="26"/>
    <n v="34"/>
    <n v="25"/>
    <n v="10"/>
    <n v="4"/>
    <n v="11"/>
    <n v="32"/>
    <n v="32"/>
    <n v="0"/>
    <n v="0.45333333333333331"/>
    <n v="0.72"/>
    <n v="0.4507692307692307"/>
    <n v="12"/>
  </r>
  <r>
    <s v="Campeonato 2021"/>
    <s v="Con"/>
    <n v="19"/>
    <n v="13"/>
    <x v="28"/>
    <n v="33"/>
    <n v="25"/>
    <n v="10"/>
    <n v="3"/>
    <n v="12"/>
    <n v="29"/>
    <n v="39"/>
    <n v="-10"/>
    <n v="0.44"/>
    <n v="0.72"/>
    <n v="0.4507692307692307"/>
    <n v="12"/>
  </r>
  <r>
    <s v="Campeonato 2021"/>
    <s v="Con"/>
    <n v="19"/>
    <n v="14"/>
    <x v="5"/>
    <n v="32"/>
    <n v="25"/>
    <n v="8"/>
    <n v="8"/>
    <n v="9"/>
    <n v="26"/>
    <n v="25"/>
    <n v="1"/>
    <n v="0.42666666666666669"/>
    <n v="0.72"/>
    <n v="0.4507692307692307"/>
    <n v="12"/>
  </r>
  <r>
    <s v="Campeonato 2021"/>
    <s v="Con"/>
    <n v="19"/>
    <n v="15"/>
    <x v="15"/>
    <n v="32"/>
    <n v="25"/>
    <n v="8"/>
    <n v="8"/>
    <n v="9"/>
    <n v="24"/>
    <n v="23"/>
    <n v="1"/>
    <n v="0.42666666666666669"/>
    <n v="0.72"/>
    <n v="0.4507692307692307"/>
    <n v="12"/>
  </r>
  <r>
    <s v="Campeonato 2021"/>
    <s v="Con"/>
    <n v="19"/>
    <n v="16"/>
    <x v="9"/>
    <n v="32"/>
    <n v="25"/>
    <n v="9"/>
    <n v="5"/>
    <n v="11"/>
    <n v="39"/>
    <n v="41"/>
    <n v="-2"/>
    <n v="0.42666666666666669"/>
    <n v="0.72"/>
    <n v="0.4507692307692307"/>
    <n v="12"/>
  </r>
  <r>
    <s v="Campeonato 2021"/>
    <s v="Con"/>
    <n v="19"/>
    <n v="17"/>
    <x v="16"/>
    <n v="31"/>
    <n v="25"/>
    <n v="8"/>
    <n v="7"/>
    <n v="10"/>
    <n v="35"/>
    <n v="33"/>
    <n v="2"/>
    <n v="0.41333333333333333"/>
    <n v="0.72"/>
    <n v="0.4507692307692307"/>
    <n v="12"/>
  </r>
  <r>
    <s v="Campeonato 2021"/>
    <s v="Con"/>
    <n v="19"/>
    <n v="18"/>
    <x v="37"/>
    <n v="31"/>
    <n v="25"/>
    <n v="7"/>
    <n v="10"/>
    <n v="8"/>
    <n v="36"/>
    <n v="36"/>
    <n v="0"/>
    <n v="0.41333333333333333"/>
    <n v="0.72"/>
    <n v="0.4507692307692307"/>
    <n v="12"/>
  </r>
  <r>
    <s v="Campeonato 2021"/>
    <s v="Con"/>
    <n v="19"/>
    <n v="19"/>
    <x v="1"/>
    <n v="28"/>
    <n v="25"/>
    <n v="7"/>
    <n v="7"/>
    <n v="11"/>
    <n v="24"/>
    <n v="32"/>
    <n v="-8"/>
    <n v="0.37333333333333335"/>
    <n v="0.72"/>
    <n v="0.4507692307692307"/>
    <n v="12"/>
  </r>
  <r>
    <s v="Campeonato 2021"/>
    <s v="Con"/>
    <n v="19"/>
    <n v="20"/>
    <x v="0"/>
    <n v="27"/>
    <n v="25"/>
    <n v="5"/>
    <n v="12"/>
    <n v="8"/>
    <n v="20"/>
    <n v="25"/>
    <n v="-5"/>
    <n v="0.36"/>
    <n v="0.72"/>
    <n v="0.4507692307692307"/>
    <n v="12"/>
  </r>
  <r>
    <s v="Campeonato 2021"/>
    <s v="Con"/>
    <n v="19"/>
    <n v="21"/>
    <x v="6"/>
    <n v="27"/>
    <n v="25"/>
    <n v="7"/>
    <n v="6"/>
    <n v="12"/>
    <n v="23"/>
    <n v="33"/>
    <n v="-10"/>
    <n v="0.36"/>
    <n v="0.72"/>
    <n v="0.4507692307692307"/>
    <n v="12"/>
  </r>
  <r>
    <s v="Campeonato 2021"/>
    <s v="Con"/>
    <n v="19"/>
    <n v="22"/>
    <x v="36"/>
    <n v="26"/>
    <n v="25"/>
    <n v="6"/>
    <n v="8"/>
    <n v="11"/>
    <n v="30"/>
    <n v="36"/>
    <n v="-6"/>
    <n v="0.34666666666666668"/>
    <n v="0.72"/>
    <n v="0.4507692307692307"/>
    <n v="12"/>
  </r>
  <r>
    <s v="Campeonato 2021"/>
    <s v="Con"/>
    <n v="19"/>
    <n v="23"/>
    <x v="33"/>
    <n v="25"/>
    <n v="25"/>
    <n v="5"/>
    <n v="10"/>
    <n v="10"/>
    <n v="23"/>
    <n v="35"/>
    <n v="-12"/>
    <n v="0.33333333333333331"/>
    <n v="0.72"/>
    <n v="0.4507692307692307"/>
    <n v="12"/>
  </r>
  <r>
    <s v="Campeonato 2021"/>
    <s v="Con"/>
    <n v="19"/>
    <n v="24"/>
    <x v="29"/>
    <n v="24"/>
    <n v="25"/>
    <n v="6"/>
    <n v="6"/>
    <n v="13"/>
    <n v="23"/>
    <n v="33"/>
    <n v="-10"/>
    <n v="0.32"/>
    <n v="0.72"/>
    <n v="0.4507692307692307"/>
    <n v="12"/>
  </r>
  <r>
    <s v="Campeonato 2021"/>
    <s v="Con"/>
    <n v="19"/>
    <n v="25"/>
    <x v="12"/>
    <n v="22"/>
    <n v="25"/>
    <n v="5"/>
    <n v="7"/>
    <n v="13"/>
    <n v="22"/>
    <n v="46"/>
    <n v="-24"/>
    <n v="0.29333333333333333"/>
    <n v="0.72"/>
    <n v="0.4507692307692307"/>
    <n v="12"/>
  </r>
  <r>
    <s v="Campeonato 2021"/>
    <s v="Con"/>
    <n v="19"/>
    <n v="26"/>
    <x v="11"/>
    <n v="21"/>
    <n v="25"/>
    <n v="4"/>
    <n v="9"/>
    <n v="12"/>
    <n v="12"/>
    <n v="34"/>
    <n v="-22"/>
    <n v="0.28000000000000003"/>
    <n v="0.72"/>
    <n v="0.4507692307692307"/>
    <n v="12"/>
  </r>
  <r>
    <s v="Campeonato 2022"/>
    <s v="Con"/>
    <n v="21"/>
    <n v="1"/>
    <x v="10"/>
    <n v="52"/>
    <n v="27"/>
    <n v="16"/>
    <n v="4"/>
    <n v="7"/>
    <n v="34"/>
    <n v="28"/>
    <n v="6"/>
    <n v="0.64197530864197527"/>
    <n v="0.64197530864197527"/>
    <n v="0.44929453262786595"/>
    <n v="13"/>
  </r>
  <r>
    <s v="Campeonato 2022"/>
    <s v="Con"/>
    <n v="21"/>
    <n v="2"/>
    <x v="15"/>
    <n v="50"/>
    <n v="27"/>
    <n v="14"/>
    <n v="8"/>
    <n v="5"/>
    <n v="41"/>
    <n v="24"/>
    <n v="17"/>
    <n v="0.61728395061728392"/>
    <n v="0.64197530864197527"/>
    <n v="0.44929453262786595"/>
    <n v="13"/>
  </r>
  <r>
    <s v="Campeonato 2022"/>
    <s v="Con"/>
    <n v="21"/>
    <n v="3"/>
    <x v="13"/>
    <n v="47"/>
    <n v="27"/>
    <n v="14"/>
    <n v="5"/>
    <n v="8"/>
    <n v="43"/>
    <n v="22"/>
    <n v="21"/>
    <n v="0.58024691358024694"/>
    <n v="0.64197530864197527"/>
    <n v="0.44929453262786595"/>
    <n v="13"/>
  </r>
  <r>
    <s v="Campeonato 2022"/>
    <s v="Con"/>
    <n v="21"/>
    <n v="4"/>
    <x v="18"/>
    <n v="47"/>
    <n v="27"/>
    <n v="12"/>
    <n v="11"/>
    <n v="4"/>
    <n v="35"/>
    <n v="21"/>
    <n v="14"/>
    <n v="0.58024691358024694"/>
    <n v="0.64197530864197527"/>
    <n v="0.44929453262786595"/>
    <n v="13"/>
  </r>
  <r>
    <s v="Campeonato 2022"/>
    <s v="Con"/>
    <n v="21"/>
    <n v="5"/>
    <x v="12"/>
    <n v="46"/>
    <n v="27"/>
    <n v="12"/>
    <n v="10"/>
    <n v="5"/>
    <n v="32"/>
    <n v="22"/>
    <n v="10"/>
    <n v="0.5679012345679012"/>
    <n v="0.64197530864197527"/>
    <n v="0.44929453262786595"/>
    <n v="13"/>
  </r>
  <r>
    <s v="Campeonato 2022"/>
    <s v="Con"/>
    <n v="21"/>
    <n v="6"/>
    <x v="6"/>
    <n v="43"/>
    <n v="27"/>
    <n v="10"/>
    <n v="13"/>
    <n v="4"/>
    <n v="33"/>
    <n v="23"/>
    <n v="10"/>
    <n v="0.53086419753086422"/>
    <n v="0.64197530864197527"/>
    <n v="0.44929453262786595"/>
    <n v="13"/>
  </r>
  <r>
    <s v="Campeonato 2022"/>
    <s v="Con"/>
    <n v="21"/>
    <n v="7"/>
    <x v="19"/>
    <n v="43"/>
    <n v="27"/>
    <n v="11"/>
    <n v="10"/>
    <n v="6"/>
    <n v="41"/>
    <n v="32"/>
    <n v="9"/>
    <n v="0.53086419753086422"/>
    <n v="0.64197530864197527"/>
    <n v="0.44929453262786595"/>
    <n v="13"/>
  </r>
  <r>
    <s v="Campeonato 2022"/>
    <s v="Con"/>
    <n v="21"/>
    <n v="8"/>
    <x v="5"/>
    <n v="42"/>
    <n v="27"/>
    <n v="12"/>
    <n v="6"/>
    <n v="9"/>
    <n v="33"/>
    <n v="24"/>
    <n v="9"/>
    <n v="0.51851851851851849"/>
    <n v="0.64197530864197527"/>
    <n v="0.44929453262786595"/>
    <n v="13"/>
  </r>
  <r>
    <s v="Campeonato 2022"/>
    <s v="Con"/>
    <n v="21"/>
    <n v="9"/>
    <x v="17"/>
    <n v="41"/>
    <n v="27"/>
    <n v="11"/>
    <n v="8"/>
    <n v="8"/>
    <n v="26"/>
    <n v="18"/>
    <n v="8"/>
    <n v="0.50617283950617287"/>
    <n v="0.64197530864197527"/>
    <n v="0.44929453262786595"/>
    <n v="13"/>
  </r>
  <r>
    <s v="Campeonato 2022"/>
    <s v="Con"/>
    <n v="21"/>
    <n v="10"/>
    <x v="33"/>
    <n v="40"/>
    <n v="27"/>
    <n v="11"/>
    <n v="7"/>
    <n v="9"/>
    <n v="31"/>
    <n v="27"/>
    <n v="4"/>
    <n v="0.49382716049382713"/>
    <n v="0.64197530864197527"/>
    <n v="0.44929453262786595"/>
    <n v="13"/>
  </r>
  <r>
    <s v="Campeonato 2022"/>
    <s v="Con"/>
    <n v="21"/>
    <n v="11"/>
    <x v="1"/>
    <n v="40"/>
    <n v="27"/>
    <n v="11"/>
    <n v="7"/>
    <n v="9"/>
    <n v="26"/>
    <n v="22"/>
    <n v="4"/>
    <n v="0.49382716049382713"/>
    <n v="0.64197530864197527"/>
    <n v="0.44929453262786595"/>
    <n v="13"/>
  </r>
  <r>
    <s v="Campeonato 2022"/>
    <s v="Con"/>
    <n v="21"/>
    <n v="12"/>
    <x v="27"/>
    <n v="40"/>
    <n v="27"/>
    <n v="10"/>
    <n v="10"/>
    <n v="7"/>
    <n v="29"/>
    <n v="27"/>
    <n v="2"/>
    <n v="0.49382716049382713"/>
    <n v="0.64197530864197527"/>
    <n v="0.44929453262786595"/>
    <n v="13"/>
  </r>
  <r>
    <s v="Campeonato 2022"/>
    <s v="Con"/>
    <n v="21"/>
    <n v="13"/>
    <x v="34"/>
    <n v="35"/>
    <n v="27"/>
    <n v="9"/>
    <n v="8"/>
    <n v="10"/>
    <n v="28"/>
    <n v="26"/>
    <n v="2"/>
    <n v="0.43209876543209874"/>
    <n v="0.64197530864197527"/>
    <n v="0.44929453262786595"/>
    <n v="13"/>
  </r>
  <r>
    <s v="Campeonato 2022"/>
    <s v="Con"/>
    <n v="21"/>
    <n v="14"/>
    <x v="3"/>
    <n v="35"/>
    <n v="27"/>
    <n v="9"/>
    <n v="8"/>
    <n v="10"/>
    <n v="31"/>
    <n v="31"/>
    <n v="0"/>
    <n v="0.43209876543209874"/>
    <n v="0.64197530864197527"/>
    <n v="0.44929453262786595"/>
    <n v="13"/>
  </r>
  <r>
    <s v="Campeonato 2022"/>
    <s v="Con"/>
    <n v="21"/>
    <n v="15"/>
    <x v="16"/>
    <n v="35"/>
    <n v="27"/>
    <n v="9"/>
    <n v="8"/>
    <n v="10"/>
    <n v="25"/>
    <n v="29"/>
    <n v="-4"/>
    <n v="0.43209876543209874"/>
    <n v="0.64197530864197527"/>
    <n v="0.44929453262786595"/>
    <n v="13"/>
  </r>
  <r>
    <s v="Campeonato 2022"/>
    <s v="Con"/>
    <n v="21"/>
    <n v="16"/>
    <x v="36"/>
    <n v="34"/>
    <n v="27"/>
    <n v="10"/>
    <n v="4"/>
    <n v="13"/>
    <n v="34"/>
    <n v="37"/>
    <n v="-3"/>
    <n v="0.41975308641975306"/>
    <n v="0.64197530864197527"/>
    <n v="0.44929453262786595"/>
    <n v="13"/>
  </r>
  <r>
    <s v="Campeonato 2022"/>
    <s v="Con"/>
    <n v="21"/>
    <n v="17"/>
    <x v="38"/>
    <n v="34"/>
    <n v="27"/>
    <n v="8"/>
    <n v="10"/>
    <n v="9"/>
    <n v="31"/>
    <n v="37"/>
    <n v="-6"/>
    <n v="0.41975308641975306"/>
    <n v="0.64197530864197527"/>
    <n v="0.44929453262786595"/>
    <n v="13"/>
  </r>
  <r>
    <s v="Campeonato 2022"/>
    <s v="Con"/>
    <n v="21"/>
    <n v="18"/>
    <x v="7"/>
    <n v="33"/>
    <n v="27"/>
    <n v="9"/>
    <n v="6"/>
    <n v="12"/>
    <n v="28"/>
    <n v="40"/>
    <n v="-12"/>
    <n v="0.40740740740740738"/>
    <n v="0.64197530864197527"/>
    <n v="0.44929453262786595"/>
    <n v="13"/>
  </r>
  <r>
    <s v="Campeonato 2022"/>
    <s v="Con"/>
    <n v="21"/>
    <n v="19"/>
    <x v="37"/>
    <n v="32"/>
    <n v="27"/>
    <n v="7"/>
    <n v="11"/>
    <n v="9"/>
    <n v="23"/>
    <n v="25"/>
    <n v="-2"/>
    <n v="0.39506172839506171"/>
    <n v="0.64197530864197527"/>
    <n v="0.44929453262786595"/>
    <n v="13"/>
  </r>
  <r>
    <s v="Campeonato 2022"/>
    <s v="Con"/>
    <n v="21"/>
    <n v="20"/>
    <x v="9"/>
    <n v="32"/>
    <n v="27"/>
    <n v="7"/>
    <n v="11"/>
    <n v="9"/>
    <n v="24"/>
    <n v="28"/>
    <n v="-4"/>
    <n v="0.39506172839506171"/>
    <n v="0.64197530864197527"/>
    <n v="0.44929453262786595"/>
    <n v="13"/>
  </r>
  <r>
    <s v="Campeonato 2022"/>
    <s v="Con"/>
    <n v="21"/>
    <n v="21"/>
    <x v="29"/>
    <n v="32"/>
    <n v="27"/>
    <n v="8"/>
    <n v="8"/>
    <n v="11"/>
    <n v="27"/>
    <n v="32"/>
    <n v="-5"/>
    <n v="0.39506172839506171"/>
    <n v="0.64197530864197527"/>
    <n v="0.44929453262786595"/>
    <n v="13"/>
  </r>
  <r>
    <s v="Campeonato 2022"/>
    <s v="Con"/>
    <n v="21"/>
    <n v="22"/>
    <x v="26"/>
    <n v="32"/>
    <n v="27"/>
    <n v="8"/>
    <n v="8"/>
    <n v="11"/>
    <n v="28"/>
    <n v="36"/>
    <n v="-8"/>
    <n v="0.39506172839506171"/>
    <n v="0.64197530864197527"/>
    <n v="0.44929453262786595"/>
    <n v="13"/>
  </r>
  <r>
    <s v="Campeonato 2022"/>
    <s v="Con"/>
    <n v="21"/>
    <n v="23"/>
    <x v="11"/>
    <n v="30"/>
    <n v="27"/>
    <n v="6"/>
    <n v="12"/>
    <n v="9"/>
    <n v="28"/>
    <n v="29"/>
    <n v="-1"/>
    <n v="0.37037037037037035"/>
    <n v="0.64197530864197527"/>
    <n v="0.44929453262786595"/>
    <n v="13"/>
  </r>
  <r>
    <s v="Campeonato 2022"/>
    <s v="Con"/>
    <n v="21"/>
    <n v="24"/>
    <x v="0"/>
    <n v="30"/>
    <n v="27"/>
    <n v="7"/>
    <n v="9"/>
    <n v="11"/>
    <n v="23"/>
    <n v="29"/>
    <n v="-6"/>
    <n v="0.37037037037037035"/>
    <n v="0.64197530864197527"/>
    <n v="0.44929453262786595"/>
    <n v="13"/>
  </r>
  <r>
    <s v="Campeonato 2022"/>
    <s v="Con"/>
    <n v="21"/>
    <n v="25"/>
    <x v="2"/>
    <n v="29"/>
    <n v="27"/>
    <n v="7"/>
    <n v="8"/>
    <n v="12"/>
    <n v="24"/>
    <n v="36"/>
    <n v="-12"/>
    <n v="0.35802469135802467"/>
    <n v="0.64197530864197527"/>
    <n v="0.44929453262786595"/>
    <n v="13"/>
  </r>
  <r>
    <s v="Campeonato 2022"/>
    <s v="Con"/>
    <n v="21"/>
    <n v="26"/>
    <x v="4"/>
    <n v="28"/>
    <n v="27"/>
    <n v="6"/>
    <n v="10"/>
    <n v="11"/>
    <n v="30"/>
    <n v="33"/>
    <n v="-3"/>
    <n v="0.34567901234567899"/>
    <n v="0.64197530864197527"/>
    <n v="0.44929453262786595"/>
    <n v="13"/>
  </r>
  <r>
    <s v="Campeonato 2022"/>
    <s v="Con"/>
    <n v="21"/>
    <n v="27"/>
    <x v="8"/>
    <n v="21"/>
    <n v="27"/>
    <n v="5"/>
    <n v="6"/>
    <n v="16"/>
    <n v="22"/>
    <n v="40"/>
    <n v="-18"/>
    <n v="0.25925925925925924"/>
    <n v="0.64197530864197527"/>
    <n v="0.44929453262786595"/>
    <n v="13"/>
  </r>
  <r>
    <s v="Campeonato 2022"/>
    <s v="Con"/>
    <n v="21"/>
    <n v="28"/>
    <x v="28"/>
    <n v="16"/>
    <n v="27"/>
    <n v="4"/>
    <n v="4"/>
    <n v="19"/>
    <n v="16"/>
    <n v="48"/>
    <n v="-32"/>
    <n v="0.19753086419753085"/>
    <n v="0.64197530864197527"/>
    <n v="0.44929453262786595"/>
    <n v="13"/>
  </r>
  <r>
    <s v="Copa de la Liga 2021"/>
    <s v="Con"/>
    <n v="18"/>
    <n v="1"/>
    <x v="2"/>
    <n v="25"/>
    <n v="13"/>
    <n v="7"/>
    <n v="4"/>
    <n v="2"/>
    <n v="23"/>
    <n v="10"/>
    <n v="13"/>
    <n v="0.64102564102564108"/>
    <n v="0.79487179487179482"/>
    <n v="0.45364891518737682"/>
    <n v="12"/>
  </r>
  <r>
    <s v="Copa de la Liga 2021"/>
    <s v="Con"/>
    <n v="18"/>
    <n v="2"/>
    <x v="7"/>
    <n v="22"/>
    <n v="13"/>
    <n v="6"/>
    <n v="4"/>
    <n v="3"/>
    <n v="16"/>
    <n v="10"/>
    <n v="6"/>
    <n v="0.5641025641025641"/>
    <n v="0.79487179487179482"/>
    <n v="0.45364891518737682"/>
    <n v="12"/>
  </r>
  <r>
    <s v="Copa de la Liga 2021"/>
    <s v="Con"/>
    <n v="18"/>
    <n v="3"/>
    <x v="13"/>
    <n v="21"/>
    <n v="13"/>
    <n v="6"/>
    <n v="3"/>
    <n v="4"/>
    <n v="25"/>
    <n v="11"/>
    <n v="14"/>
    <n v="0.53846153846153844"/>
    <n v="0.79487179487179482"/>
    <n v="0.45364891518737682"/>
    <n v="12"/>
  </r>
  <r>
    <s v="Copa de la Liga 2021"/>
    <s v="Con"/>
    <n v="18"/>
    <n v="4"/>
    <x v="15"/>
    <n v="21"/>
    <n v="13"/>
    <n v="6"/>
    <n v="3"/>
    <n v="4"/>
    <n v="14"/>
    <n v="12"/>
    <n v="2"/>
    <n v="0.53846153846153844"/>
    <n v="0.79487179487179482"/>
    <n v="0.45364891518737682"/>
    <n v="12"/>
  </r>
  <r>
    <s v="Copa de la Liga 2021"/>
    <s v="Con"/>
    <n v="18"/>
    <n v="5"/>
    <x v="6"/>
    <n v="21"/>
    <n v="13"/>
    <n v="6"/>
    <n v="3"/>
    <n v="4"/>
    <n v="16"/>
    <n v="16"/>
    <n v="0"/>
    <n v="0.53846153846153844"/>
    <n v="0.79487179487179482"/>
    <n v="0.45364891518737682"/>
    <n v="12"/>
  </r>
  <r>
    <s v="Copa de la Liga 2021"/>
    <s v="Con"/>
    <n v="18"/>
    <n v="6"/>
    <x v="0"/>
    <n v="20"/>
    <n v="13"/>
    <n v="5"/>
    <n v="5"/>
    <n v="3"/>
    <n v="14"/>
    <n v="12"/>
    <n v="2"/>
    <n v="0.51282051282051277"/>
    <n v="0.79487179487179482"/>
    <n v="0.45364891518737682"/>
    <n v="12"/>
  </r>
  <r>
    <s v="Copa de la Liga 2021"/>
    <s v="Con"/>
    <n v="18"/>
    <n v="7"/>
    <x v="5"/>
    <n v="19"/>
    <n v="13"/>
    <n v="5"/>
    <n v="4"/>
    <n v="4"/>
    <n v="14"/>
    <n v="11"/>
    <n v="3"/>
    <n v="0.48717948717948717"/>
    <n v="0.79487179487179482"/>
    <n v="0.45364891518737682"/>
    <n v="12"/>
  </r>
  <r>
    <s v="Copa de la Liga 2021"/>
    <s v="Con"/>
    <n v="18"/>
    <n v="8"/>
    <x v="9"/>
    <n v="18"/>
    <n v="13"/>
    <n v="5"/>
    <n v="3"/>
    <n v="5"/>
    <n v="16"/>
    <n v="18"/>
    <n v="-2"/>
    <n v="0.46153846153846156"/>
    <n v="0.79487179487179482"/>
    <n v="0.45364891518737682"/>
    <n v="12"/>
  </r>
  <r>
    <s v="Copa de la Liga 2021"/>
    <s v="Con"/>
    <n v="18"/>
    <n v="9"/>
    <x v="36"/>
    <n v="17"/>
    <n v="13"/>
    <n v="4"/>
    <n v="5"/>
    <n v="4"/>
    <n v="14"/>
    <n v="17"/>
    <n v="-3"/>
    <n v="0.4358974358974359"/>
    <n v="0.79487179487179482"/>
    <n v="0.45364891518737682"/>
    <n v="12"/>
  </r>
  <r>
    <s v="Copa de la Liga 2021"/>
    <s v="Con"/>
    <n v="18"/>
    <n v="10"/>
    <x v="16"/>
    <n v="15"/>
    <n v="13"/>
    <n v="4"/>
    <n v="3"/>
    <n v="6"/>
    <n v="18"/>
    <n v="24"/>
    <n v="-6"/>
    <n v="0.38461538461538464"/>
    <n v="0.79487179487179482"/>
    <n v="0.45364891518737682"/>
    <n v="12"/>
  </r>
  <r>
    <s v="Copa de la Liga 2021"/>
    <s v="Con"/>
    <n v="18"/>
    <n v="11"/>
    <x v="37"/>
    <n v="14"/>
    <n v="13"/>
    <n v="4"/>
    <n v="2"/>
    <n v="7"/>
    <n v="12"/>
    <n v="19"/>
    <n v="-7"/>
    <n v="0.35897435897435898"/>
    <n v="0.79487179487179482"/>
    <n v="0.45364891518737682"/>
    <n v="12"/>
  </r>
  <r>
    <s v="Copa de la Liga 2021"/>
    <s v="Con"/>
    <n v="18"/>
    <n v="12"/>
    <x v="11"/>
    <n v="12"/>
    <n v="13"/>
    <n v="3"/>
    <n v="3"/>
    <n v="7"/>
    <n v="11"/>
    <n v="23"/>
    <n v="-12"/>
    <n v="0.30769230769230771"/>
    <n v="0.79487179487179482"/>
    <n v="0.45364891518737682"/>
    <n v="12"/>
  </r>
  <r>
    <s v="Copa de la Liga 2021"/>
    <s v="Con"/>
    <n v="18"/>
    <n v="13"/>
    <x v="28"/>
    <n v="11"/>
    <n v="13"/>
    <n v="3"/>
    <n v="2"/>
    <n v="8"/>
    <n v="15"/>
    <n v="21"/>
    <n v="-6"/>
    <n v="0.28205128205128205"/>
    <n v="0.79487179487179482"/>
    <n v="0.45364891518737682"/>
    <n v="12"/>
  </r>
  <r>
    <s v="Copa de la Liga 2021"/>
    <s v="Con"/>
    <n v="18"/>
    <n v="1"/>
    <x v="4"/>
    <n v="31"/>
    <n v="13"/>
    <n v="10"/>
    <n v="1"/>
    <n v="2"/>
    <n v="23"/>
    <n v="13"/>
    <n v="10"/>
    <n v="0.79487179487179482"/>
    <n v="0.79487179487179482"/>
    <n v="0.45364891518737682"/>
    <n v="12"/>
  </r>
  <r>
    <s v="Copa de la Liga 2021"/>
    <s v="Con"/>
    <n v="18"/>
    <n v="2"/>
    <x v="10"/>
    <n v="22"/>
    <n v="13"/>
    <n v="6"/>
    <n v="4"/>
    <n v="3"/>
    <n v="22"/>
    <n v="12"/>
    <n v="10"/>
    <n v="0.5641025641025641"/>
    <n v="0.79487179487179482"/>
    <n v="0.45364891518737682"/>
    <n v="12"/>
  </r>
  <r>
    <s v="Copa de la Liga 2021"/>
    <s v="Con"/>
    <n v="18"/>
    <n v="3"/>
    <x v="3"/>
    <n v="20"/>
    <n v="13"/>
    <n v="6"/>
    <n v="2"/>
    <n v="5"/>
    <n v="16"/>
    <n v="10"/>
    <n v="6"/>
    <n v="0.51282051282051277"/>
    <n v="0.79487179487179482"/>
    <n v="0.45364891518737682"/>
    <n v="12"/>
  </r>
  <r>
    <s v="Copa de la Liga 2021"/>
    <s v="Con"/>
    <n v="18"/>
    <n v="4"/>
    <x v="34"/>
    <n v="20"/>
    <n v="13"/>
    <n v="5"/>
    <n v="5"/>
    <n v="3"/>
    <n v="19"/>
    <n v="16"/>
    <n v="3"/>
    <n v="0.51282051282051277"/>
    <n v="0.79487179487179482"/>
    <n v="0.45364891518737682"/>
    <n v="12"/>
  </r>
  <r>
    <s v="Copa de la Liga 2021"/>
    <s v="Con"/>
    <n v="18"/>
    <n v="5"/>
    <x v="8"/>
    <n v="19"/>
    <n v="13"/>
    <n v="6"/>
    <n v="1"/>
    <n v="6"/>
    <n v="18"/>
    <n v="18"/>
    <n v="0"/>
    <n v="0.48717948717948717"/>
    <n v="0.79487179487179482"/>
    <n v="0.45364891518737682"/>
    <n v="12"/>
  </r>
  <r>
    <s v="Copa de la Liga 2021"/>
    <s v="Con"/>
    <n v="18"/>
    <n v="6"/>
    <x v="26"/>
    <n v="19"/>
    <n v="13"/>
    <n v="4"/>
    <n v="7"/>
    <n v="2"/>
    <n v="12"/>
    <n v="14"/>
    <n v="-2"/>
    <n v="0.48717948717948717"/>
    <n v="0.79487179487179482"/>
    <n v="0.45364891518737682"/>
    <n v="12"/>
  </r>
  <r>
    <s v="Copa de la Liga 2021"/>
    <s v="Con"/>
    <n v="18"/>
    <n v="7"/>
    <x v="12"/>
    <n v="18"/>
    <n v="13"/>
    <n v="5"/>
    <n v="3"/>
    <n v="5"/>
    <n v="24"/>
    <n v="20"/>
    <n v="4"/>
    <n v="0.46153846153846156"/>
    <n v="0.79487179487179482"/>
    <n v="0.45364891518737682"/>
    <n v="12"/>
  </r>
  <r>
    <s v="Copa de la Liga 2021"/>
    <s v="Con"/>
    <n v="18"/>
    <n v="8"/>
    <x v="17"/>
    <n v="15"/>
    <n v="13"/>
    <n v="3"/>
    <n v="6"/>
    <n v="4"/>
    <n v="15"/>
    <n v="20"/>
    <n v="-5"/>
    <n v="0.38461538461538464"/>
    <n v="0.79487179487179482"/>
    <n v="0.45364891518737682"/>
    <n v="12"/>
  </r>
  <r>
    <s v="Copa de la Liga 2021"/>
    <s v="Con"/>
    <n v="18"/>
    <n v="9"/>
    <x v="18"/>
    <n v="13"/>
    <n v="13"/>
    <n v="2"/>
    <n v="7"/>
    <n v="4"/>
    <n v="14"/>
    <n v="17"/>
    <n v="-3"/>
    <n v="0.33333333333333331"/>
    <n v="0.79487179487179482"/>
    <n v="0.45364891518737682"/>
    <n v="12"/>
  </r>
  <r>
    <s v="Copa de la Liga 2021"/>
    <s v="Con"/>
    <n v="18"/>
    <n v="10"/>
    <x v="33"/>
    <n v="12"/>
    <n v="13"/>
    <n v="4"/>
    <n v="0"/>
    <n v="9"/>
    <n v="12"/>
    <n v="17"/>
    <n v="-5"/>
    <n v="0.30769230769230771"/>
    <n v="0.79487179487179482"/>
    <n v="0.45364891518737682"/>
    <n v="12"/>
  </r>
  <r>
    <s v="Copa de la Liga 2021"/>
    <s v="Con"/>
    <n v="18"/>
    <n v="11"/>
    <x v="27"/>
    <n v="12"/>
    <n v="13"/>
    <n v="3"/>
    <n v="3"/>
    <n v="7"/>
    <n v="15"/>
    <n v="21"/>
    <n v="-6"/>
    <n v="0.30769230769230771"/>
    <n v="0.79487179487179482"/>
    <n v="0.45364891518737682"/>
    <n v="12"/>
  </r>
  <r>
    <s v="Copa de la Liga 2021"/>
    <s v="Con"/>
    <n v="18"/>
    <n v="12"/>
    <x v="29"/>
    <n v="12"/>
    <n v="13"/>
    <n v="2"/>
    <n v="6"/>
    <n v="5"/>
    <n v="10"/>
    <n v="19"/>
    <n v="-9"/>
    <n v="0.30769230769230771"/>
    <n v="0.79487179487179482"/>
    <n v="0.45364891518737682"/>
    <n v="12"/>
  </r>
  <r>
    <s v="Copa de la Liga 2021"/>
    <s v="Con"/>
    <n v="18"/>
    <n v="13"/>
    <x v="1"/>
    <n v="11"/>
    <n v="13"/>
    <n v="2"/>
    <n v="5"/>
    <n v="6"/>
    <n v="14"/>
    <n v="21"/>
    <n v="-7"/>
    <n v="0.28205128205128205"/>
    <n v="0.79487179487179482"/>
    <n v="0.45364891518737682"/>
    <n v="12"/>
  </r>
  <r>
    <s v="Copa de la Liga 2022"/>
    <s v="Con"/>
    <n v="20"/>
    <n v="1"/>
    <x v="15"/>
    <n v="30"/>
    <n v="14"/>
    <n v="8"/>
    <n v="6"/>
    <n v="0"/>
    <n v="25"/>
    <n v="10"/>
    <n v="15"/>
    <n v="0.7142857142857143"/>
    <n v="0.7142857142857143"/>
    <n v="0.44982993197278931"/>
    <n v="13"/>
  </r>
  <r>
    <s v="Copa de la Liga 2022"/>
    <s v="Con"/>
    <n v="20"/>
    <n v="2"/>
    <x v="13"/>
    <n v="29"/>
    <n v="14"/>
    <n v="9"/>
    <n v="2"/>
    <n v="3"/>
    <n v="31"/>
    <n v="12"/>
    <n v="19"/>
    <n v="0.69047619047619047"/>
    <n v="0.7142857142857143"/>
    <n v="0.44982993197278931"/>
    <n v="13"/>
  </r>
  <r>
    <s v="Copa de la Liga 2022"/>
    <s v="Con"/>
    <n v="20"/>
    <n v="3"/>
    <x v="27"/>
    <n v="25"/>
    <n v="14"/>
    <n v="7"/>
    <n v="4"/>
    <n v="3"/>
    <n v="26"/>
    <n v="19"/>
    <n v="7"/>
    <n v="0.59523809523809523"/>
    <n v="0.7142857142857143"/>
    <n v="0.44982993197278931"/>
    <n v="13"/>
  </r>
  <r>
    <s v="Copa de la Liga 2022"/>
    <s v="Con"/>
    <n v="20"/>
    <n v="4"/>
    <x v="5"/>
    <n v="25"/>
    <n v="14"/>
    <n v="7"/>
    <n v="4"/>
    <n v="3"/>
    <n v="21"/>
    <n v="16"/>
    <n v="5"/>
    <n v="0.59523809523809523"/>
    <n v="0.7142857142857143"/>
    <n v="0.44982993197278931"/>
    <n v="13"/>
  </r>
  <r>
    <s v="Copa de la Liga 2022"/>
    <s v="Con"/>
    <n v="20"/>
    <n v="5"/>
    <x v="17"/>
    <n v="24"/>
    <n v="14"/>
    <n v="7"/>
    <n v="3"/>
    <n v="4"/>
    <n v="24"/>
    <n v="20"/>
    <n v="4"/>
    <n v="0.5714285714285714"/>
    <n v="0.7142857142857143"/>
    <n v="0.44982993197278931"/>
    <n v="13"/>
  </r>
  <r>
    <s v="Copa de la Liga 2022"/>
    <s v="Con"/>
    <n v="20"/>
    <n v="6"/>
    <x v="1"/>
    <n v="23"/>
    <n v="14"/>
    <n v="7"/>
    <n v="2"/>
    <n v="5"/>
    <n v="17"/>
    <n v="15"/>
    <n v="2"/>
    <n v="0.54761904761904767"/>
    <n v="0.7142857142857143"/>
    <n v="0.44982993197278931"/>
    <n v="13"/>
  </r>
  <r>
    <s v="Copa de la Liga 2022"/>
    <s v="Con"/>
    <n v="20"/>
    <n v="7"/>
    <x v="29"/>
    <n v="21"/>
    <n v="14"/>
    <n v="6"/>
    <n v="3"/>
    <n v="5"/>
    <n v="17"/>
    <n v="24"/>
    <n v="-7"/>
    <n v="0.5"/>
    <n v="0.7142857142857143"/>
    <n v="0.44982993197278931"/>
    <n v="13"/>
  </r>
  <r>
    <s v="Copa de la Liga 2022"/>
    <s v="Con"/>
    <n v="20"/>
    <n v="8"/>
    <x v="0"/>
    <n v="19"/>
    <n v="14"/>
    <n v="5"/>
    <n v="4"/>
    <n v="5"/>
    <n v="18"/>
    <n v="15"/>
    <n v="3"/>
    <n v="0.45238095238095238"/>
    <n v="0.7142857142857143"/>
    <n v="0.44982993197278931"/>
    <n v="13"/>
  </r>
  <r>
    <s v="Copa de la Liga 2022"/>
    <s v="Con"/>
    <n v="20"/>
    <n v="9"/>
    <x v="26"/>
    <n v="17"/>
    <n v="14"/>
    <n v="5"/>
    <n v="2"/>
    <n v="7"/>
    <n v="11"/>
    <n v="13"/>
    <n v="-2"/>
    <n v="0.40476190476190477"/>
    <n v="0.7142857142857143"/>
    <n v="0.44982993197278931"/>
    <n v="13"/>
  </r>
  <r>
    <s v="Copa de la Liga 2022"/>
    <s v="Con"/>
    <n v="20"/>
    <n v="10"/>
    <x v="6"/>
    <n v="15"/>
    <n v="14"/>
    <n v="3"/>
    <n v="6"/>
    <n v="5"/>
    <n v="15"/>
    <n v="17"/>
    <n v="-2"/>
    <n v="0.35714285714285715"/>
    <n v="0.7142857142857143"/>
    <n v="0.44982993197278931"/>
    <n v="13"/>
  </r>
  <r>
    <s v="Copa de la Liga 2022"/>
    <s v="Con"/>
    <n v="20"/>
    <n v="11"/>
    <x v="12"/>
    <n v="11"/>
    <n v="14"/>
    <n v="2"/>
    <n v="5"/>
    <n v="7"/>
    <n v="13"/>
    <n v="23"/>
    <n v="-10"/>
    <n v="0.26190476190476192"/>
    <n v="0.7142857142857143"/>
    <n v="0.44982993197278931"/>
    <n v="13"/>
  </r>
  <r>
    <s v="Copa de la Liga 2022"/>
    <s v="Con"/>
    <n v="20"/>
    <n v="12"/>
    <x v="34"/>
    <n v="11"/>
    <n v="14"/>
    <n v="3"/>
    <n v="2"/>
    <n v="9"/>
    <n v="9"/>
    <n v="21"/>
    <n v="-12"/>
    <n v="0.26190476190476192"/>
    <n v="0.7142857142857143"/>
    <n v="0.44982993197278931"/>
    <n v="13"/>
  </r>
  <r>
    <s v="Copa de la Liga 2022"/>
    <s v="Con"/>
    <n v="20"/>
    <n v="13"/>
    <x v="37"/>
    <n v="10"/>
    <n v="14"/>
    <n v="2"/>
    <n v="4"/>
    <n v="8"/>
    <n v="12"/>
    <n v="23"/>
    <n v="-11"/>
    <n v="0.23809523809523808"/>
    <n v="0.7142857142857143"/>
    <n v="0.44982993197278931"/>
    <n v="13"/>
  </r>
  <r>
    <s v="Copa de la Liga 2022"/>
    <s v="Con"/>
    <n v="20"/>
    <n v="14"/>
    <x v="33"/>
    <n v="10"/>
    <n v="14"/>
    <n v="3"/>
    <n v="1"/>
    <n v="10"/>
    <n v="10"/>
    <n v="25"/>
    <n v="-15"/>
    <n v="0.23809523809523808"/>
    <n v="0.7142857142857143"/>
    <n v="0.44982993197278931"/>
    <n v="13"/>
  </r>
  <r>
    <s v="Copa de la Liga 2022"/>
    <s v="Con"/>
    <n v="20"/>
    <n v="1"/>
    <x v="7"/>
    <n v="28"/>
    <n v="14"/>
    <n v="8"/>
    <n v="4"/>
    <n v="2"/>
    <n v="33"/>
    <n v="20"/>
    <n v="13"/>
    <n v="0.66666666666666663"/>
    <n v="0.7142857142857143"/>
    <n v="0.44982993197278931"/>
    <n v="13"/>
  </r>
  <r>
    <s v="Copa de la Liga 2022"/>
    <s v="Con"/>
    <n v="20"/>
    <n v="2"/>
    <x v="10"/>
    <n v="27"/>
    <n v="14"/>
    <n v="7"/>
    <n v="6"/>
    <n v="1"/>
    <n v="19"/>
    <n v="11"/>
    <n v="8"/>
    <n v="0.6428571428571429"/>
    <n v="0.7142857142857143"/>
    <n v="0.44982993197278931"/>
    <n v="13"/>
  </r>
  <r>
    <s v="Copa de la Liga 2022"/>
    <s v="Con"/>
    <n v="20"/>
    <n v="3"/>
    <x v="19"/>
    <n v="20"/>
    <n v="14"/>
    <n v="5"/>
    <n v="5"/>
    <n v="4"/>
    <n v="17"/>
    <n v="12"/>
    <n v="5"/>
    <n v="0.47619047619047616"/>
    <n v="0.7142857142857143"/>
    <n v="0.44982993197278931"/>
    <n v="13"/>
  </r>
  <r>
    <s v="Copa de la Liga 2022"/>
    <s v="Con"/>
    <n v="20"/>
    <n v="4"/>
    <x v="28"/>
    <n v="20"/>
    <n v="14"/>
    <n v="6"/>
    <n v="2"/>
    <n v="6"/>
    <n v="17"/>
    <n v="16"/>
    <n v="1"/>
    <n v="0.47619047619047616"/>
    <n v="0.7142857142857143"/>
    <n v="0.44982993197278931"/>
    <n v="13"/>
  </r>
  <r>
    <s v="Copa de la Liga 2022"/>
    <s v="Con"/>
    <n v="20"/>
    <n v="5"/>
    <x v="38"/>
    <n v="19"/>
    <n v="14"/>
    <n v="6"/>
    <n v="1"/>
    <n v="7"/>
    <n v="17"/>
    <n v="24"/>
    <n v="-7"/>
    <n v="0.45238095238095238"/>
    <n v="0.7142857142857143"/>
    <n v="0.44982993197278931"/>
    <n v="13"/>
  </r>
  <r>
    <s v="Copa de la Liga 2022"/>
    <s v="Con"/>
    <n v="20"/>
    <n v="6"/>
    <x v="4"/>
    <n v="18"/>
    <n v="14"/>
    <n v="4"/>
    <n v="6"/>
    <n v="4"/>
    <n v="13"/>
    <n v="12"/>
    <n v="1"/>
    <n v="0.42857142857142855"/>
    <n v="0.7142857142857143"/>
    <n v="0.44982993197278931"/>
    <n v="13"/>
  </r>
  <r>
    <s v="Copa de la Liga 2022"/>
    <s v="Con"/>
    <n v="20"/>
    <n v="7"/>
    <x v="18"/>
    <n v="18"/>
    <n v="14"/>
    <n v="5"/>
    <n v="3"/>
    <n v="6"/>
    <n v="17"/>
    <n v="19"/>
    <n v="-2"/>
    <n v="0.42857142857142855"/>
    <n v="0.7142857142857143"/>
    <n v="0.44982993197278931"/>
    <n v="13"/>
  </r>
  <r>
    <s v="Copa de la Liga 2022"/>
    <s v="Con"/>
    <n v="20"/>
    <n v="8"/>
    <x v="11"/>
    <n v="17"/>
    <n v="14"/>
    <n v="3"/>
    <n v="8"/>
    <n v="3"/>
    <n v="20"/>
    <n v="19"/>
    <n v="1"/>
    <n v="0.40476190476190477"/>
    <n v="0.7142857142857143"/>
    <n v="0.44982993197278931"/>
    <n v="13"/>
  </r>
  <r>
    <s v="Copa de la Liga 2022"/>
    <s v="Con"/>
    <n v="20"/>
    <n v="9"/>
    <x v="2"/>
    <n v="16"/>
    <n v="14"/>
    <n v="3"/>
    <n v="7"/>
    <n v="4"/>
    <n v="18"/>
    <n v="19"/>
    <n v="-1"/>
    <n v="0.38095238095238093"/>
    <n v="0.7142857142857143"/>
    <n v="0.44982993197278931"/>
    <n v="13"/>
  </r>
  <r>
    <s v="Copa de la Liga 2022"/>
    <s v="Con"/>
    <n v="20"/>
    <n v="10"/>
    <x v="3"/>
    <n v="16"/>
    <n v="14"/>
    <n v="3"/>
    <n v="7"/>
    <n v="4"/>
    <n v="17"/>
    <n v="18"/>
    <n v="-1"/>
    <n v="0.38095238095238093"/>
    <n v="0.7142857142857143"/>
    <n v="0.44982993197278931"/>
    <n v="13"/>
  </r>
  <r>
    <s v="Copa de la Liga 2022"/>
    <s v="Con"/>
    <n v="20"/>
    <n v="11"/>
    <x v="16"/>
    <n v="16"/>
    <n v="14"/>
    <n v="3"/>
    <n v="7"/>
    <n v="4"/>
    <n v="21"/>
    <n v="24"/>
    <n v="-3"/>
    <n v="0.38095238095238093"/>
    <n v="0.7142857142857143"/>
    <n v="0.44982993197278931"/>
    <n v="13"/>
  </r>
  <r>
    <s v="Copa de la Liga 2022"/>
    <s v="Con"/>
    <n v="20"/>
    <n v="12"/>
    <x v="8"/>
    <n v="15"/>
    <n v="14"/>
    <n v="3"/>
    <n v="6"/>
    <n v="5"/>
    <n v="17"/>
    <n v="18"/>
    <n v="-1"/>
    <n v="0.35714285714285715"/>
    <n v="0.7142857142857143"/>
    <n v="0.44982993197278931"/>
    <n v="13"/>
  </r>
  <r>
    <s v="Copa de la Liga 2022"/>
    <s v="Con"/>
    <n v="20"/>
    <n v="13"/>
    <x v="36"/>
    <n v="15"/>
    <n v="14"/>
    <n v="3"/>
    <n v="6"/>
    <n v="5"/>
    <n v="17"/>
    <n v="23"/>
    <n v="-6"/>
    <n v="0.35714285714285715"/>
    <n v="0.7142857142857143"/>
    <n v="0.44982993197278931"/>
    <n v="13"/>
  </r>
  <r>
    <s v="Copa de la Liga 2022"/>
    <s v="Con"/>
    <n v="20"/>
    <n v="14"/>
    <x v="9"/>
    <n v="14"/>
    <n v="14"/>
    <n v="4"/>
    <n v="2"/>
    <n v="8"/>
    <n v="16"/>
    <n v="20"/>
    <n v="-4"/>
    <n v="0.33333333333333331"/>
    <n v="0.7142857142857143"/>
    <n v="0.44982993197278931"/>
    <n v="13"/>
  </r>
  <r>
    <s v="LIGA PROFESIONAL 2023"/>
    <s v="Con"/>
    <n v="22"/>
    <n v="1"/>
    <x v="13"/>
    <n v="61"/>
    <n v="27"/>
    <n v="19"/>
    <n v="4"/>
    <n v="4"/>
    <n v="50"/>
    <n v="20"/>
    <n v="30"/>
    <n v="0.75308641975308643"/>
    <n v="0.75308641975308643"/>
    <n v="0.44664902998236328"/>
    <n v="14"/>
  </r>
  <r>
    <s v="LIGA PROFESIONAL 2023"/>
    <s v="Con"/>
    <n v="22"/>
    <n v="2"/>
    <x v="34"/>
    <n v="50"/>
    <n v="27"/>
    <n v="14"/>
    <n v="8"/>
    <n v="5"/>
    <n v="42"/>
    <n v="23"/>
    <n v="19"/>
    <n v="0.61728395061728392"/>
    <n v="0.75308641975308643"/>
    <n v="0.44664902998236328"/>
    <n v="14"/>
  </r>
  <r>
    <s v="LIGA PROFESIONAL 2023"/>
    <s v="Con"/>
    <n v="22"/>
    <n v="3"/>
    <x v="6"/>
    <n v="46"/>
    <n v="27"/>
    <n v="12"/>
    <n v="10"/>
    <n v="5"/>
    <n v="23"/>
    <n v="13"/>
    <n v="10"/>
    <n v="0.5679012345679012"/>
    <n v="0.75308641975308643"/>
    <n v="0.44664902998236328"/>
    <n v="14"/>
  </r>
  <r>
    <s v="LIGA PROFESIONAL 2023"/>
    <s v="Con"/>
    <n v="22"/>
    <n v="4"/>
    <x v="8"/>
    <n v="45"/>
    <n v="27"/>
    <n v="12"/>
    <n v="9"/>
    <n v="6"/>
    <n v="38"/>
    <n v="27"/>
    <n v="11"/>
    <n v="0.55555555555555558"/>
    <n v="0.75308641975308643"/>
    <n v="0.44664902998236328"/>
    <n v="14"/>
  </r>
  <r>
    <s v="LIGA PROFESIONAL 2023"/>
    <s v="Con"/>
    <n v="22"/>
    <n v="5"/>
    <x v="7"/>
    <n v="45"/>
    <n v="27"/>
    <n v="12"/>
    <n v="9"/>
    <n v="6"/>
    <n v="35"/>
    <n v="24"/>
    <n v="11"/>
    <n v="0.55555555555555558"/>
    <n v="0.75308641975308643"/>
    <n v="0.44664902998236328"/>
    <n v="14"/>
  </r>
  <r>
    <s v="LIGA PROFESIONAL 2023"/>
    <s v="Con"/>
    <n v="22"/>
    <n v="6"/>
    <x v="27"/>
    <n v="44"/>
    <n v="27"/>
    <n v="12"/>
    <n v="8"/>
    <n v="7"/>
    <n v="36"/>
    <n v="23"/>
    <n v="13"/>
    <n v="0.54320987654320985"/>
    <n v="0.75308641975308643"/>
    <n v="0.44664902998236328"/>
    <n v="14"/>
  </r>
  <r>
    <s v="LIGA PROFESIONAL 2023"/>
    <s v="Con"/>
    <n v="22"/>
    <n v="7"/>
    <x v="10"/>
    <n v="44"/>
    <n v="27"/>
    <n v="13"/>
    <n v="5"/>
    <n v="9"/>
    <n v="33"/>
    <n v="24"/>
    <n v="9"/>
    <n v="0.54320987654320985"/>
    <n v="0.75308641975308643"/>
    <n v="0.44664902998236328"/>
    <n v="14"/>
  </r>
  <r>
    <s v="LIGA PROFESIONAL 2023"/>
    <s v="Con"/>
    <n v="22"/>
    <n v="8"/>
    <x v="9"/>
    <n v="42"/>
    <n v="27"/>
    <n v="10"/>
    <n v="12"/>
    <n v="5"/>
    <n v="36"/>
    <n v="29"/>
    <n v="7"/>
    <n v="0.51851851851851849"/>
    <n v="0.75308641975308643"/>
    <n v="0.44664902998236328"/>
    <n v="14"/>
  </r>
  <r>
    <s v="LIGA PROFESIONAL 2023"/>
    <s v="Con"/>
    <n v="22"/>
    <n v="9"/>
    <x v="16"/>
    <n v="41"/>
    <n v="27"/>
    <n v="11"/>
    <n v="8"/>
    <n v="8"/>
    <n v="37"/>
    <n v="32"/>
    <n v="5"/>
    <n v="0.50617283950617287"/>
    <n v="0.75308641975308643"/>
    <n v="0.44664902998236328"/>
    <n v="14"/>
  </r>
  <r>
    <s v="LIGA PROFESIONAL 2023"/>
    <s v="Con"/>
    <n v="22"/>
    <n v="10"/>
    <x v="5"/>
    <n v="40"/>
    <n v="27"/>
    <n v="11"/>
    <n v="7"/>
    <n v="9"/>
    <n v="31"/>
    <n v="22"/>
    <n v="9"/>
    <n v="0.49382716049382713"/>
    <n v="0.75308641975308643"/>
    <n v="0.44664902998236328"/>
    <n v="14"/>
  </r>
  <r>
    <s v="LIGA PROFESIONAL 2023"/>
    <s v="Con"/>
    <n v="22"/>
    <n v="11"/>
    <x v="12"/>
    <n v="37"/>
    <n v="27"/>
    <n v="9"/>
    <n v="10"/>
    <n v="8"/>
    <n v="25"/>
    <n v="27"/>
    <n v="-2"/>
    <n v="0.4567901234567901"/>
    <n v="0.75308641975308643"/>
    <n v="0.44664902998236328"/>
    <n v="14"/>
  </r>
  <r>
    <s v="LIGA PROFESIONAL 2023"/>
    <s v="Con"/>
    <n v="22"/>
    <n v="12"/>
    <x v="15"/>
    <n v="36"/>
    <n v="27"/>
    <n v="9"/>
    <n v="9"/>
    <n v="9"/>
    <n v="36"/>
    <n v="35"/>
    <n v="1"/>
    <n v="0.44444444444444442"/>
    <n v="0.75308641975308643"/>
    <n v="0.44664902998236328"/>
    <n v="14"/>
  </r>
  <r>
    <s v="LIGA PROFESIONAL 2023"/>
    <s v="Con"/>
    <n v="22"/>
    <n v="13"/>
    <x v="23"/>
    <n v="36"/>
    <n v="27"/>
    <n v="10"/>
    <n v="6"/>
    <n v="11"/>
    <n v="20"/>
    <n v="26"/>
    <n v="-6"/>
    <n v="0.44444444444444442"/>
    <n v="0.75308641975308643"/>
    <n v="0.44664902998236328"/>
    <n v="14"/>
  </r>
  <r>
    <s v="LIGA PROFESIONAL 2023"/>
    <s v="Con"/>
    <n v="22"/>
    <n v="14"/>
    <x v="1"/>
    <n v="35"/>
    <n v="27"/>
    <n v="8"/>
    <n v="11"/>
    <n v="8"/>
    <n v="24"/>
    <n v="24"/>
    <n v="0"/>
    <n v="0.43209876543209874"/>
    <n v="0.75308641975308643"/>
    <n v="0.44664902998236328"/>
    <n v="14"/>
  </r>
  <r>
    <s v="LIGA PROFESIONAL 2023"/>
    <s v="Con"/>
    <n v="22"/>
    <n v="15"/>
    <x v="38"/>
    <n v="35"/>
    <n v="27"/>
    <n v="8"/>
    <n v="11"/>
    <n v="8"/>
    <n v="25"/>
    <n v="30"/>
    <n v="-5"/>
    <n v="0.43209876543209874"/>
    <n v="0.75308641975308643"/>
    <n v="0.44664902998236328"/>
    <n v="14"/>
  </r>
  <r>
    <s v="LIGA PROFESIONAL 2023"/>
    <s v="Con"/>
    <n v="22"/>
    <n v="16"/>
    <x v="19"/>
    <n v="34"/>
    <n v="27"/>
    <n v="9"/>
    <n v="7"/>
    <n v="11"/>
    <n v="27"/>
    <n v="29"/>
    <n v="-2"/>
    <n v="0.41975308641975306"/>
    <n v="0.75308641975308643"/>
    <n v="0.44664902998236328"/>
    <n v="14"/>
  </r>
  <r>
    <s v="LIGA PROFESIONAL 2023"/>
    <s v="Con"/>
    <n v="22"/>
    <n v="17"/>
    <x v="37"/>
    <n v="34"/>
    <n v="27"/>
    <n v="9"/>
    <n v="7"/>
    <n v="11"/>
    <n v="26"/>
    <n v="29"/>
    <n v="-3"/>
    <n v="0.41975308641975306"/>
    <n v="0.75308641975308643"/>
    <n v="0.44664902998236328"/>
    <n v="14"/>
  </r>
  <r>
    <s v="LIGA PROFESIONAL 2023"/>
    <s v="Con"/>
    <n v="22"/>
    <n v="18"/>
    <x v="39"/>
    <n v="32"/>
    <n v="27"/>
    <n v="8"/>
    <n v="8"/>
    <n v="11"/>
    <n v="24"/>
    <n v="35"/>
    <n v="-11"/>
    <n v="0.39506172839506171"/>
    <n v="0.75308641975308643"/>
    <n v="0.44664902998236328"/>
    <n v="14"/>
  </r>
  <r>
    <s v="LIGA PROFESIONAL 2023"/>
    <s v="Con"/>
    <n v="22"/>
    <n v="19"/>
    <x v="29"/>
    <n v="30"/>
    <n v="27"/>
    <n v="7"/>
    <n v="9"/>
    <n v="11"/>
    <n v="23"/>
    <n v="26"/>
    <n v="-3"/>
    <n v="0.37037037037037035"/>
    <n v="0.75308641975308643"/>
    <n v="0.44664902998236328"/>
    <n v="14"/>
  </r>
  <r>
    <s v="LIGA PROFESIONAL 2023"/>
    <s v="Con"/>
    <n v="22"/>
    <n v="20"/>
    <x v="26"/>
    <n v="30"/>
    <n v="27"/>
    <n v="6"/>
    <n v="12"/>
    <n v="9"/>
    <n v="19"/>
    <n v="25"/>
    <n v="-6"/>
    <n v="0.37037037037037035"/>
    <n v="0.75308641975308643"/>
    <n v="0.44664902998236328"/>
    <n v="14"/>
  </r>
  <r>
    <s v="LIGA PROFESIONAL 2023"/>
    <s v="Con"/>
    <n v="22"/>
    <n v="21"/>
    <x v="0"/>
    <n v="30"/>
    <n v="27"/>
    <n v="7"/>
    <n v="9"/>
    <n v="11"/>
    <n v="21"/>
    <n v="32"/>
    <n v="-11"/>
    <n v="0.37037037037037035"/>
    <n v="0.75308641975308643"/>
    <n v="0.44664902998236328"/>
    <n v="14"/>
  </r>
  <r>
    <s v="LIGA PROFESIONAL 2023"/>
    <s v="Con"/>
    <n v="22"/>
    <n v="22"/>
    <x v="17"/>
    <n v="30"/>
    <n v="27"/>
    <n v="7"/>
    <n v="9"/>
    <n v="11"/>
    <n v="24"/>
    <n v="38"/>
    <n v="-14"/>
    <n v="0.37037037037037035"/>
    <n v="0.75308641975308643"/>
    <n v="0.44664902998236328"/>
    <n v="14"/>
  </r>
  <r>
    <s v="LIGA PROFESIONAL 2023"/>
    <s v="Con"/>
    <n v="22"/>
    <n v="23"/>
    <x v="36"/>
    <n v="29"/>
    <n v="27"/>
    <n v="7"/>
    <n v="8"/>
    <n v="12"/>
    <n v="20"/>
    <n v="30"/>
    <n v="-10"/>
    <n v="0.35802469135802467"/>
    <n v="0.75308641975308643"/>
    <n v="0.44664902998236328"/>
    <n v="14"/>
  </r>
  <r>
    <s v="LIGA PROFESIONAL 2023"/>
    <s v="Con"/>
    <n v="22"/>
    <n v="24"/>
    <x v="3"/>
    <n v="28"/>
    <n v="27"/>
    <n v="6"/>
    <n v="10"/>
    <n v="11"/>
    <n v="23"/>
    <n v="32"/>
    <n v="-9"/>
    <n v="0.34567901234567899"/>
    <n v="0.75308641975308643"/>
    <n v="0.44664902998236328"/>
    <n v="14"/>
  </r>
  <r>
    <s v="LIGA PROFESIONAL 2023"/>
    <s v="Con"/>
    <n v="22"/>
    <n v="25"/>
    <x v="4"/>
    <n v="27"/>
    <n v="27"/>
    <n v="5"/>
    <n v="12"/>
    <n v="10"/>
    <n v="24"/>
    <n v="27"/>
    <n v="-3"/>
    <n v="0.33333333333333331"/>
    <n v="0.75308641975308643"/>
    <n v="0.44664902998236328"/>
    <n v="14"/>
  </r>
  <r>
    <s v="LIGA PROFESIONAL 2023"/>
    <s v="Con"/>
    <n v="22"/>
    <n v="26"/>
    <x v="18"/>
    <n v="25"/>
    <n v="27"/>
    <n v="6"/>
    <n v="7"/>
    <n v="14"/>
    <n v="18"/>
    <n v="29"/>
    <n v="-11"/>
    <n v="0.30864197530864196"/>
    <n v="0.75308641975308643"/>
    <n v="0.44664902998236328"/>
    <n v="14"/>
  </r>
  <r>
    <s v="LIGA PROFESIONAL 2023"/>
    <s v="Con"/>
    <n v="22"/>
    <n v="27"/>
    <x v="2"/>
    <n v="25"/>
    <n v="27"/>
    <n v="4"/>
    <n v="13"/>
    <n v="10"/>
    <n v="20"/>
    <n v="33"/>
    <n v="-13"/>
    <n v="0.30864197530864196"/>
    <n v="0.75308641975308643"/>
    <n v="0.44664902998236328"/>
    <n v="14"/>
  </r>
  <r>
    <s v="LIGA PROFESIONAL 2023"/>
    <s v="Con"/>
    <n v="22"/>
    <n v="28"/>
    <x v="11"/>
    <n v="22"/>
    <n v="27"/>
    <n v="6"/>
    <n v="4"/>
    <n v="17"/>
    <n v="18"/>
    <n v="34"/>
    <n v="-16"/>
    <n v="0.27160493827160492"/>
    <n v="0.75308641975308643"/>
    <n v="0.44664902998236328"/>
    <n v="14"/>
  </r>
  <r>
    <s v="COPA DE LA LIGA PROFESIONAL 2023"/>
    <s v="Con"/>
    <n v="23"/>
    <n v="1"/>
    <x v="18"/>
    <n v="26"/>
    <n v="14"/>
    <n v="8"/>
    <n v="2"/>
    <n v="4"/>
    <n v="19"/>
    <n v="11"/>
    <n v="8"/>
    <n v="0.61904761904761907"/>
    <n v="0.61904761904761907"/>
    <n v="0.44047619047619063"/>
    <n v="14"/>
  </r>
  <r>
    <s v="COPA DE LA LIGA PROFESIONAL 2023"/>
    <s v="Con"/>
    <n v="23"/>
    <n v="2"/>
    <x v="13"/>
    <n v="24"/>
    <n v="14"/>
    <n v="7"/>
    <n v="3"/>
    <n v="4"/>
    <n v="24"/>
    <n v="16"/>
    <n v="8"/>
    <n v="0.5714285714285714"/>
    <n v="0.61904761904761907"/>
    <n v="0.44047619047619063"/>
    <n v="14"/>
  </r>
  <r>
    <s v="COPA DE LA LIGA PROFESIONAL 2023"/>
    <s v="Con"/>
    <n v="23"/>
    <n v="3"/>
    <x v="0"/>
    <n v="23"/>
    <n v="14"/>
    <n v="6"/>
    <n v="5"/>
    <n v="3"/>
    <n v="11"/>
    <n v="6"/>
    <n v="5"/>
    <n v="0.54761904761904767"/>
    <n v="0.61904761904761907"/>
    <n v="0.44047619047619063"/>
    <n v="14"/>
  </r>
  <r>
    <s v="COPA DE LA LIGA PROFESIONAL 2023"/>
    <s v="Con"/>
    <n v="23"/>
    <n v="4"/>
    <x v="9"/>
    <n v="23"/>
    <n v="14"/>
    <n v="6"/>
    <n v="5"/>
    <n v="3"/>
    <n v="17"/>
    <n v="13"/>
    <n v="4"/>
    <n v="0.54761904761904767"/>
    <n v="0.61904761904761907"/>
    <n v="0.44047619047619063"/>
    <n v="14"/>
  </r>
  <r>
    <s v="COPA DE LA LIGA PROFESIONAL 2023"/>
    <s v="Con"/>
    <n v="23"/>
    <n v="5"/>
    <x v="3"/>
    <n v="23"/>
    <n v="14"/>
    <n v="6"/>
    <n v="5"/>
    <n v="3"/>
    <n v="15"/>
    <n v="11"/>
    <n v="4"/>
    <n v="0.54761904761904767"/>
    <n v="0.61904761904761907"/>
    <n v="0.44047619047619063"/>
    <n v="14"/>
  </r>
  <r>
    <s v="COPA DE LA LIGA PROFESIONAL 2023"/>
    <s v="Con"/>
    <n v="23"/>
    <n v="6"/>
    <x v="4"/>
    <n v="22"/>
    <n v="14"/>
    <n v="6"/>
    <n v="4"/>
    <n v="4"/>
    <n v="17"/>
    <n v="14"/>
    <n v="3"/>
    <n v="0.52380952380952384"/>
    <n v="0.61904761904761907"/>
    <n v="0.44047619047619063"/>
    <n v="14"/>
  </r>
  <r>
    <s v="COPA DE LA LIGA PROFESIONAL 2023"/>
    <s v="Con"/>
    <n v="23"/>
    <n v="7"/>
    <x v="39"/>
    <n v="20"/>
    <n v="14"/>
    <n v="4"/>
    <n v="8"/>
    <n v="2"/>
    <n v="11"/>
    <n v="7"/>
    <n v="4"/>
    <n v="0.47619047619047616"/>
    <n v="0.61904761904761907"/>
    <n v="0.44047619047619063"/>
    <n v="14"/>
  </r>
  <r>
    <s v="COPA DE LA LIGA PROFESIONAL 2023"/>
    <s v="Con"/>
    <n v="23"/>
    <n v="8"/>
    <x v="2"/>
    <n v="20"/>
    <n v="14"/>
    <n v="6"/>
    <n v="2"/>
    <n v="6"/>
    <n v="19"/>
    <n v="17"/>
    <n v="2"/>
    <n v="0.47619047619047616"/>
    <n v="0.61904761904761907"/>
    <n v="0.44047619047619063"/>
    <n v="14"/>
  </r>
  <r>
    <s v="COPA DE LA LIGA PROFESIONAL 2023"/>
    <s v="Con"/>
    <n v="23"/>
    <n v="9"/>
    <x v="34"/>
    <n v="17"/>
    <n v="14"/>
    <n v="4"/>
    <n v="5"/>
    <n v="5"/>
    <n v="15"/>
    <n v="15"/>
    <n v="0"/>
    <n v="0.40476190476190477"/>
    <n v="0.61904761904761907"/>
    <n v="0.44047619047619063"/>
    <n v="14"/>
  </r>
  <r>
    <s v="COPA DE LA LIGA PROFESIONAL 2023"/>
    <s v="Con"/>
    <n v="23"/>
    <n v="10"/>
    <x v="12"/>
    <n v="17"/>
    <n v="14"/>
    <n v="4"/>
    <n v="5"/>
    <n v="5"/>
    <n v="9"/>
    <n v="12"/>
    <n v="-3"/>
    <n v="0.40476190476190477"/>
    <n v="0.61904761904761907"/>
    <n v="0.44047619047619063"/>
    <n v="14"/>
  </r>
  <r>
    <s v="COPA DE LA LIGA PROFESIONAL 2023"/>
    <s v="Con"/>
    <n v="23"/>
    <n v="11"/>
    <x v="17"/>
    <n v="15"/>
    <n v="14"/>
    <n v="4"/>
    <n v="3"/>
    <n v="7"/>
    <n v="13"/>
    <n v="21"/>
    <n v="-8"/>
    <n v="0.35714285714285715"/>
    <n v="0.61904761904761907"/>
    <n v="0.44047619047619063"/>
    <n v="14"/>
  </r>
  <r>
    <s v="COPA DE LA LIGA PROFESIONAL 2023"/>
    <s v="Con"/>
    <n v="23"/>
    <n v="12"/>
    <x v="5"/>
    <n v="13"/>
    <n v="13"/>
    <n v="3"/>
    <n v="4"/>
    <n v="6"/>
    <n v="18"/>
    <n v="22"/>
    <n v="-4"/>
    <n v="0.33333333333333331"/>
    <n v="0.61904761904761907"/>
    <n v="0.44047619047619063"/>
    <n v="14"/>
  </r>
  <r>
    <s v="COPA DE LA LIGA PROFESIONAL 2023"/>
    <s v="Con"/>
    <n v="23"/>
    <n v="13"/>
    <x v="11"/>
    <n v="13"/>
    <n v="14"/>
    <n v="3"/>
    <n v="4"/>
    <n v="7"/>
    <n v="10"/>
    <n v="15"/>
    <n v="-5"/>
    <n v="0.30952380952380953"/>
    <n v="0.61904761904761907"/>
    <n v="0.44047619047619063"/>
    <n v="14"/>
  </r>
  <r>
    <s v="COPA DE LA LIGA PROFESIONAL 2023"/>
    <s v="Con"/>
    <n v="23"/>
    <n v="14"/>
    <x v="38"/>
    <n v="13"/>
    <n v="13"/>
    <n v="3"/>
    <n v="4"/>
    <n v="6"/>
    <n v="9"/>
    <n v="20"/>
    <n v="-11"/>
    <n v="0.33333333333333331"/>
    <n v="0.61904761904761907"/>
    <n v="0.44047619047619063"/>
    <n v="14"/>
  </r>
  <r>
    <s v="COPA DE LA LIGA PROFESIONAL 2023"/>
    <s v="Con"/>
    <n v="23"/>
    <n v="1"/>
    <x v="16"/>
    <n v="22"/>
    <n v="13"/>
    <n v="5"/>
    <n v="7"/>
    <n v="1"/>
    <n v="13"/>
    <n v="7"/>
    <n v="6"/>
    <n v="0.5641025641025641"/>
    <n v="0.61904761904761907"/>
    <n v="0.44047619047619063"/>
    <n v="14"/>
  </r>
  <r>
    <s v="COPA DE LA LIGA PROFESIONAL 2023"/>
    <s v="Con"/>
    <n v="23"/>
    <n v="2"/>
    <x v="23"/>
    <n v="21"/>
    <n v="13"/>
    <n v="5"/>
    <n v="6"/>
    <n v="2"/>
    <n v="19"/>
    <n v="14"/>
    <n v="5"/>
    <n v="0.53846153846153844"/>
    <n v="0.61904761904761907"/>
    <n v="0.44047619047619063"/>
    <n v="14"/>
  </r>
  <r>
    <s v="COPA DE LA LIGA PROFESIONAL 2023"/>
    <s v="Con"/>
    <n v="23"/>
    <n v="3"/>
    <x v="15"/>
    <n v="21"/>
    <n v="13"/>
    <n v="5"/>
    <n v="6"/>
    <n v="2"/>
    <n v="18"/>
    <n v="15"/>
    <n v="3"/>
    <n v="0.53846153846153844"/>
    <n v="0.61904761904761907"/>
    <n v="0.44047619047619063"/>
    <n v="14"/>
  </r>
  <r>
    <s v="COPA DE LA LIGA PROFESIONAL 2023"/>
    <s v="Con"/>
    <n v="23"/>
    <n v="4"/>
    <x v="37"/>
    <n v="20"/>
    <n v="14"/>
    <n v="5"/>
    <n v="5"/>
    <n v="4"/>
    <n v="13"/>
    <n v="16"/>
    <n v="-3"/>
    <n v="0.47619047619047616"/>
    <n v="0.61904761904761907"/>
    <n v="0.44047619047619063"/>
    <n v="14"/>
  </r>
  <r>
    <s v="COPA DE LA LIGA PROFESIONAL 2023"/>
    <s v="Con"/>
    <n v="23"/>
    <n v="5"/>
    <x v="36"/>
    <n v="19"/>
    <n v="13"/>
    <n v="5"/>
    <n v="4"/>
    <n v="4"/>
    <n v="11"/>
    <n v="12"/>
    <n v="-1"/>
    <n v="0.48717948717948717"/>
    <n v="0.61904761904761907"/>
    <n v="0.44047619047619063"/>
    <n v="14"/>
  </r>
  <r>
    <s v="COPA DE LA LIGA PROFESIONAL 2023"/>
    <s v="Con"/>
    <n v="23"/>
    <n v="6"/>
    <x v="29"/>
    <n v="16"/>
    <n v="14"/>
    <n v="3"/>
    <n v="7"/>
    <n v="4"/>
    <n v="8"/>
    <n v="8"/>
    <n v="0"/>
    <n v="0.38095238095238093"/>
    <n v="0.61904761904761907"/>
    <n v="0.44047619047619063"/>
    <n v="14"/>
  </r>
  <r>
    <s v="COPA DE LA LIGA PROFESIONAL 2023"/>
    <s v="Con"/>
    <n v="23"/>
    <n v="7"/>
    <x v="7"/>
    <n v="16"/>
    <n v="13"/>
    <n v="4"/>
    <n v="4"/>
    <n v="5"/>
    <n v="10"/>
    <n v="12"/>
    <n v="-2"/>
    <n v="0.41025641025641024"/>
    <n v="0.61904761904761907"/>
    <n v="0.44047619047619063"/>
    <n v="14"/>
  </r>
  <r>
    <s v="COPA DE LA LIGA PROFESIONAL 2023"/>
    <s v="Con"/>
    <n v="23"/>
    <n v="8"/>
    <x v="26"/>
    <n v="16"/>
    <n v="14"/>
    <n v="3"/>
    <n v="7"/>
    <n v="4"/>
    <n v="10"/>
    <n v="13"/>
    <n v="-3"/>
    <n v="0.38095238095238093"/>
    <n v="0.61904761904761907"/>
    <n v="0.44047619047619063"/>
    <n v="14"/>
  </r>
  <r>
    <s v="COPA DE LA LIGA PROFESIONAL 2023"/>
    <s v="Con"/>
    <n v="23"/>
    <n v="9"/>
    <x v="1"/>
    <n v="15"/>
    <n v="13"/>
    <n v="4"/>
    <n v="3"/>
    <n v="6"/>
    <n v="11"/>
    <n v="10"/>
    <n v="1"/>
    <n v="0.38461538461538464"/>
    <n v="0.61904761904761907"/>
    <n v="0.44047619047619063"/>
    <n v="14"/>
  </r>
  <r>
    <s v="COPA DE LA LIGA PROFESIONAL 2023"/>
    <s v="Con"/>
    <n v="23"/>
    <n v="10"/>
    <x v="10"/>
    <n v="15"/>
    <n v="13"/>
    <n v="4"/>
    <n v="3"/>
    <n v="6"/>
    <n v="15"/>
    <n v="15"/>
    <n v="0"/>
    <n v="0.38461538461538464"/>
    <n v="0.61904761904761907"/>
    <n v="0.44047619047619063"/>
    <n v="14"/>
  </r>
  <r>
    <s v="COPA DE LA LIGA PROFESIONAL 2023"/>
    <s v="Con"/>
    <n v="23"/>
    <n v="11"/>
    <x v="6"/>
    <n v="15"/>
    <n v="13"/>
    <n v="2"/>
    <n v="9"/>
    <n v="2"/>
    <n v="9"/>
    <n v="11"/>
    <n v="-2"/>
    <n v="0.38461538461538464"/>
    <n v="0.61904761904761907"/>
    <n v="0.44047619047619063"/>
    <n v="14"/>
  </r>
  <r>
    <s v="COPA DE LA LIGA PROFESIONAL 2023"/>
    <s v="Con"/>
    <n v="23"/>
    <n v="12"/>
    <x v="27"/>
    <n v="14"/>
    <n v="13"/>
    <n v="3"/>
    <n v="5"/>
    <n v="5"/>
    <n v="12"/>
    <n v="13"/>
    <n v="-1"/>
    <n v="0.35897435897435898"/>
    <n v="0.61904761904761907"/>
    <n v="0.44047619047619063"/>
    <n v="14"/>
  </r>
  <r>
    <s v="COPA DE LA LIGA PROFESIONAL 2023"/>
    <s v="Con"/>
    <n v="23"/>
    <n v="13"/>
    <x v="19"/>
    <n v="13"/>
    <n v="14"/>
    <n v="3"/>
    <n v="4"/>
    <n v="7"/>
    <n v="8"/>
    <n v="13"/>
    <n v="-5"/>
    <n v="0.30952380952380953"/>
    <n v="0.61904761904761907"/>
    <n v="0.44047619047619063"/>
    <n v="14"/>
  </r>
  <r>
    <s v="COPA DE LA LIGA PROFESIONAL 2023"/>
    <s v="Con"/>
    <n v="23"/>
    <n v="14"/>
    <x v="8"/>
    <n v="11"/>
    <n v="13"/>
    <n v="2"/>
    <n v="5"/>
    <n v="6"/>
    <n v="8"/>
    <n v="13"/>
    <n v="-5"/>
    <n v="0.28205128205128205"/>
    <n v="0.61904761904761907"/>
    <n v="0.44047619047619063"/>
    <n v="14"/>
  </r>
  <r>
    <s v="COPA DE LA LIGA PROFESIONAL 2024"/>
    <s v="Con"/>
    <n v="24"/>
    <n v="1"/>
    <x v="13"/>
    <n v="27"/>
    <n v="14"/>
    <n v="7"/>
    <n v="6"/>
    <n v="1"/>
    <n v="26"/>
    <n v="10"/>
    <n v="16"/>
    <n v="0.6428571428571429"/>
    <n v="0.69047619047619047"/>
    <n v="0.45153061224489793"/>
    <n v="15"/>
  </r>
  <r>
    <s v="COPA DE LA LIGA PROFESIONAL 2024"/>
    <s v="Con"/>
    <n v="24"/>
    <n v="2"/>
    <x v="5"/>
    <n v="26"/>
    <n v="14"/>
    <n v="7"/>
    <n v="5"/>
    <n v="2"/>
    <n v="25"/>
    <n v="14"/>
    <n v="11"/>
    <n v="0.61904761904761907"/>
    <n v="0.69047619047619047"/>
    <n v="0.45153061224489793"/>
    <n v="15"/>
  </r>
  <r>
    <s v="COPA DE LA LIGA PROFESIONAL 2024"/>
    <s v="Con"/>
    <n v="24"/>
    <n v="3"/>
    <x v="38"/>
    <n v="26"/>
    <n v="14"/>
    <n v="7"/>
    <n v="5"/>
    <n v="2"/>
    <n v="20"/>
    <n v="15"/>
    <n v="5"/>
    <n v="0.61904761904761907"/>
    <n v="0.69047619047619047"/>
    <n v="0.45153061224489793"/>
    <n v="15"/>
  </r>
  <r>
    <s v="COPA DE LA LIGA PROFESIONAL 2024"/>
    <s v="Con"/>
    <n v="24"/>
    <n v="4"/>
    <x v="4"/>
    <n v="25"/>
    <n v="14"/>
    <n v="7"/>
    <n v="4"/>
    <n v="3"/>
    <n v="14"/>
    <n v="13"/>
    <n v="1"/>
    <n v="0.59523809523809523"/>
    <n v="0.69047619047619047"/>
    <n v="0.45153061224489793"/>
    <n v="15"/>
  </r>
  <r>
    <s v="COPA DE LA LIGA PROFESIONAL 2024"/>
    <s v="Con"/>
    <n v="24"/>
    <n v="5"/>
    <x v="34"/>
    <n v="24"/>
    <n v="14"/>
    <n v="6"/>
    <n v="6"/>
    <n v="2"/>
    <n v="24"/>
    <n v="16"/>
    <n v="8"/>
    <n v="0.5714285714285714"/>
    <n v="0.69047619047619047"/>
    <n v="0.45153061224489793"/>
    <n v="15"/>
  </r>
  <r>
    <s v="COPA DE LA LIGA PROFESIONAL 2024"/>
    <s v="Con"/>
    <n v="24"/>
    <n v="6"/>
    <x v="3"/>
    <n v="23"/>
    <n v="14"/>
    <n v="6"/>
    <n v="5"/>
    <n v="3"/>
    <n v="14"/>
    <n v="10"/>
    <n v="4"/>
    <n v="0.54761904761904767"/>
    <n v="0.69047619047619047"/>
    <n v="0.45153061224489793"/>
    <n v="15"/>
  </r>
  <r>
    <s v="COPA DE LA LIGA PROFESIONAL 2024"/>
    <s v="Con"/>
    <n v="24"/>
    <n v="7"/>
    <x v="39"/>
    <n v="17"/>
    <n v="14"/>
    <n v="5"/>
    <n v="2"/>
    <n v="7"/>
    <n v="18"/>
    <n v="17"/>
    <n v="1"/>
    <n v="0.40476190476190477"/>
    <n v="0.69047619047619047"/>
    <n v="0.45153061224489793"/>
    <n v="15"/>
  </r>
  <r>
    <s v="COPA DE LA LIGA PROFESIONAL 2024"/>
    <s v="Con"/>
    <n v="24"/>
    <n v="8"/>
    <x v="0"/>
    <n v="17"/>
    <n v="14"/>
    <n v="4"/>
    <n v="5"/>
    <n v="5"/>
    <n v="14"/>
    <n v="15"/>
    <n v="-1"/>
    <n v="0.40476190476190477"/>
    <n v="0.69047619047619047"/>
    <n v="0.45153061224489793"/>
    <n v="15"/>
  </r>
  <r>
    <s v="COPA DE LA LIGA PROFESIONAL 2024"/>
    <s v="Con"/>
    <n v="24"/>
    <n v="9"/>
    <x v="18"/>
    <n v="16"/>
    <n v="14"/>
    <n v="4"/>
    <n v="4"/>
    <n v="6"/>
    <n v="12"/>
    <n v="12"/>
    <n v="0"/>
    <n v="0.38095238095238093"/>
    <n v="0.69047619047619047"/>
    <n v="0.45153061224489793"/>
    <n v="15"/>
  </r>
  <r>
    <s v="COPA DE LA LIGA PROFESIONAL 2024"/>
    <s v="Con"/>
    <n v="24"/>
    <n v="10"/>
    <x v="17"/>
    <n v="16"/>
    <n v="14"/>
    <n v="5"/>
    <n v="1"/>
    <n v="8"/>
    <n v="18"/>
    <n v="23"/>
    <n v="-5"/>
    <n v="0.38095238095238093"/>
    <n v="0.69047619047619047"/>
    <n v="0.45153061224489793"/>
    <n v="15"/>
  </r>
  <r>
    <s v="COPA DE LA LIGA PROFESIONAL 2024"/>
    <s v="Con"/>
    <n v="24"/>
    <n v="11"/>
    <x v="9"/>
    <n v="15"/>
    <n v="14"/>
    <n v="4"/>
    <n v="3"/>
    <n v="7"/>
    <n v="10"/>
    <n v="18"/>
    <n v="-8"/>
    <n v="0.35714285714285715"/>
    <n v="0.69047619047619047"/>
    <n v="0.45153061224489793"/>
    <n v="15"/>
  </r>
  <r>
    <s v="COPA DE LA LIGA PROFESIONAL 2024"/>
    <s v="Con"/>
    <n v="24"/>
    <n v="12"/>
    <x v="40"/>
    <n v="13"/>
    <n v="14"/>
    <n v="3"/>
    <n v="4"/>
    <n v="7"/>
    <n v="8"/>
    <n v="16"/>
    <n v="-8"/>
    <n v="0.30952380952380953"/>
    <n v="0.69047619047619047"/>
    <n v="0.45153061224489793"/>
    <n v="15"/>
  </r>
  <r>
    <s v="COPA DE LA LIGA PROFESIONAL 2024"/>
    <s v="Con"/>
    <n v="24"/>
    <n v="13"/>
    <x v="12"/>
    <n v="10"/>
    <n v="14"/>
    <n v="1"/>
    <n v="7"/>
    <n v="6"/>
    <n v="8"/>
    <n v="23"/>
    <n v="-15"/>
    <n v="0.23809523809523808"/>
    <n v="0.69047619047619047"/>
    <n v="0.45153061224489793"/>
    <n v="15"/>
  </r>
  <r>
    <s v="COPA DE LA LIGA PROFESIONAL 2024"/>
    <s v="Con"/>
    <n v="24"/>
    <n v="14"/>
    <x v="41"/>
    <n v="8"/>
    <n v="14"/>
    <n v="2"/>
    <n v="2"/>
    <n v="10"/>
    <n v="13"/>
    <n v="25"/>
    <n v="-12"/>
    <n v="0.19047619047619047"/>
    <n v="0.69047619047619047"/>
    <n v="0.45153061224489793"/>
    <n v="15"/>
  </r>
  <r>
    <s v="COPA DE LA LIGA PROFESIONAL 2024"/>
    <s v="Con"/>
    <n v="24"/>
    <n v="1"/>
    <x v="16"/>
    <n v="29"/>
    <n v="14"/>
    <n v="9"/>
    <n v="2"/>
    <n v="3"/>
    <n v="16"/>
    <n v="6"/>
    <n v="10"/>
    <n v="0.69047619047619047"/>
    <n v="0.69047619047619047"/>
    <n v="0.45153061224489793"/>
    <n v="15"/>
  </r>
  <r>
    <s v="COPA DE LA LIGA PROFESIONAL 2024"/>
    <s v="Con"/>
    <n v="24"/>
    <n v="2"/>
    <x v="7"/>
    <n v="27"/>
    <n v="14"/>
    <n v="8"/>
    <n v="3"/>
    <n v="3"/>
    <n v="19"/>
    <n v="9"/>
    <n v="10"/>
    <n v="0.6428571428571429"/>
    <n v="0.69047619047619047"/>
    <n v="0.45153061224489793"/>
    <n v="15"/>
  </r>
  <r>
    <s v="COPA DE LA LIGA PROFESIONAL 2024"/>
    <s v="Con"/>
    <n v="24"/>
    <n v="3"/>
    <x v="27"/>
    <n v="26"/>
    <n v="14"/>
    <n v="7"/>
    <n v="5"/>
    <n v="2"/>
    <n v="17"/>
    <n v="13"/>
    <n v="4"/>
    <n v="0.61904761904761907"/>
    <n v="0.69047619047619047"/>
    <n v="0.45153061224489793"/>
    <n v="15"/>
  </r>
  <r>
    <s v="COPA DE LA LIGA PROFESIONAL 2024"/>
    <s v="Con"/>
    <n v="24"/>
    <n v="4"/>
    <x v="10"/>
    <n v="25"/>
    <n v="14"/>
    <n v="7"/>
    <n v="4"/>
    <n v="3"/>
    <n v="20"/>
    <n v="12"/>
    <n v="8"/>
    <n v="0.59523809523809523"/>
    <n v="0.69047619047619047"/>
    <n v="0.45153061224489793"/>
    <n v="15"/>
  </r>
  <r>
    <s v="COPA DE LA LIGA PROFESIONAL 2024"/>
    <s v="Con"/>
    <n v="24"/>
    <n v="5"/>
    <x v="15"/>
    <n v="24"/>
    <n v="14"/>
    <n v="7"/>
    <n v="3"/>
    <n v="4"/>
    <n v="24"/>
    <n v="11"/>
    <n v="13"/>
    <n v="0.5714285714285714"/>
    <n v="0.69047619047619047"/>
    <n v="0.45153061224489793"/>
    <n v="15"/>
  </r>
  <r>
    <s v="COPA DE LA LIGA PROFESIONAL 2024"/>
    <s v="Con"/>
    <n v="24"/>
    <n v="6"/>
    <x v="8"/>
    <n v="23"/>
    <n v="14"/>
    <n v="7"/>
    <n v="2"/>
    <n v="5"/>
    <n v="20"/>
    <n v="14"/>
    <n v="6"/>
    <n v="0.54761904761904767"/>
    <n v="0.69047619047619047"/>
    <n v="0.45153061224489793"/>
    <n v="15"/>
  </r>
  <r>
    <s v="COPA DE LA LIGA PROFESIONAL 2024"/>
    <s v="Con"/>
    <n v="24"/>
    <n v="7"/>
    <x v="1"/>
    <n v="21"/>
    <n v="14"/>
    <n v="6"/>
    <n v="3"/>
    <n v="5"/>
    <n v="13"/>
    <n v="15"/>
    <n v="-2"/>
    <n v="0.5"/>
    <n v="0.69047619047619047"/>
    <n v="0.45153061224489793"/>
    <n v="15"/>
  </r>
  <r>
    <s v="COPA DE LA LIGA PROFESIONAL 2024"/>
    <s v="Con"/>
    <n v="24"/>
    <n v="8"/>
    <x v="26"/>
    <n v="20"/>
    <n v="14"/>
    <n v="5"/>
    <n v="5"/>
    <n v="4"/>
    <n v="16"/>
    <n v="14"/>
    <n v="2"/>
    <n v="0.47619047619047616"/>
    <n v="0.69047619047619047"/>
    <n v="0.45153061224489793"/>
    <n v="15"/>
  </r>
  <r>
    <s v="COPA DE LA LIGA PROFESIONAL 2024"/>
    <s v="Con"/>
    <n v="24"/>
    <n v="9"/>
    <x v="37"/>
    <n v="18"/>
    <n v="14"/>
    <n v="4"/>
    <n v="6"/>
    <n v="4"/>
    <n v="10"/>
    <n v="14"/>
    <n v="-4"/>
    <n v="0.42857142857142855"/>
    <n v="0.69047619047619047"/>
    <n v="0.45153061224489793"/>
    <n v="15"/>
  </r>
  <r>
    <s v="COPA DE LA LIGA PROFESIONAL 2024"/>
    <s v="Con"/>
    <n v="24"/>
    <n v="10"/>
    <x v="6"/>
    <n v="16"/>
    <n v="14"/>
    <n v="3"/>
    <n v="7"/>
    <n v="4"/>
    <n v="10"/>
    <n v="14"/>
    <n v="-4"/>
    <n v="0.38095238095238093"/>
    <n v="0.69047619047619047"/>
    <n v="0.45153061224489793"/>
    <n v="15"/>
  </r>
  <r>
    <s v="COPA DE LA LIGA PROFESIONAL 2024"/>
    <s v="Con"/>
    <n v="24"/>
    <n v="11"/>
    <x v="23"/>
    <n v="14"/>
    <n v="14"/>
    <n v="3"/>
    <n v="5"/>
    <n v="6"/>
    <n v="19"/>
    <n v="21"/>
    <n v="-2"/>
    <n v="0.33333333333333331"/>
    <n v="0.69047619047619047"/>
    <n v="0.45153061224489793"/>
    <n v="15"/>
  </r>
  <r>
    <s v="COPA DE LA LIGA PROFESIONAL 2024"/>
    <s v="Con"/>
    <n v="24"/>
    <n v="12"/>
    <x v="36"/>
    <n v="11"/>
    <n v="14"/>
    <n v="2"/>
    <n v="5"/>
    <n v="7"/>
    <n v="10"/>
    <n v="20"/>
    <n v="-10"/>
    <n v="0.26190476190476192"/>
    <n v="0.69047619047619047"/>
    <n v="0.45153061224489793"/>
    <n v="15"/>
  </r>
  <r>
    <s v="COPA DE LA LIGA PROFESIONAL 2024"/>
    <s v="Con"/>
    <n v="24"/>
    <n v="13"/>
    <x v="29"/>
    <n v="9"/>
    <n v="14"/>
    <n v="2"/>
    <n v="3"/>
    <n v="9"/>
    <n v="9"/>
    <n v="19"/>
    <n v="-10"/>
    <n v="0.21428571428571427"/>
    <n v="0.69047619047619047"/>
    <n v="0.45153061224489793"/>
    <n v="15"/>
  </r>
  <r>
    <s v="COPA DE LA LIGA PROFESIONAL 2024"/>
    <s v="Con"/>
    <n v="24"/>
    <n v="14"/>
    <x v="19"/>
    <n v="5"/>
    <n v="14"/>
    <n v="1"/>
    <n v="2"/>
    <n v="11"/>
    <n v="7"/>
    <n v="25"/>
    <n v="-18"/>
    <n v="0.11904761904761904"/>
    <n v="0.69047619047619047"/>
    <n v="0.45153061224489793"/>
    <n v="15"/>
  </r>
  <r>
    <s v="LIGA PROFESIONAL 2024"/>
    <s v="Con"/>
    <n v="25"/>
    <n v="1"/>
    <x v="42"/>
    <n v="51"/>
    <n v="27"/>
    <n v="14"/>
    <n v="9"/>
    <n v="4"/>
    <n v="38"/>
    <n v="16"/>
    <n v="22"/>
    <n v="0.62962962962962965"/>
    <n v="0.62962962962962965"/>
    <n v="0.44400352733686071"/>
    <n v="15"/>
  </r>
  <r>
    <s v="LIGA PROFESIONAL 2024"/>
    <s v="Con"/>
    <n v="25"/>
    <n v="2"/>
    <x v="43"/>
    <n v="48"/>
    <n v="27"/>
    <n v="13"/>
    <n v="9"/>
    <n v="5"/>
    <n v="34"/>
    <n v="27"/>
    <n v="7"/>
    <n v="0.59259259259259256"/>
    <n v="0.62962962962962965"/>
    <n v="0.44400352733686071"/>
    <n v="15"/>
  </r>
  <r>
    <s v="LIGA PROFESIONAL 2024"/>
    <s v="Con"/>
    <n v="25"/>
    <n v="3"/>
    <x v="44"/>
    <n v="46"/>
    <n v="27"/>
    <n v="14"/>
    <n v="4"/>
    <n v="9"/>
    <n v="42"/>
    <n v="30"/>
    <n v="12"/>
    <n v="0.5679012345679012"/>
    <n v="0.62962962962962965"/>
    <n v="0.44400352733686071"/>
    <n v="15"/>
  </r>
  <r>
    <s v="LIGA PROFESIONAL 2024"/>
    <s v="Con"/>
    <n v="25"/>
    <n v="4"/>
    <x v="45"/>
    <n v="46"/>
    <n v="27"/>
    <n v="12"/>
    <n v="10"/>
    <n v="5"/>
    <n v="28"/>
    <n v="18"/>
    <n v="10"/>
    <n v="0.5679012345679012"/>
    <n v="0.62962962962962965"/>
    <n v="0.44400352733686071"/>
    <n v="15"/>
  </r>
  <r>
    <s v="LIGA PROFESIONAL 2024"/>
    <s v="Con"/>
    <n v="25"/>
    <n v="5"/>
    <x v="46"/>
    <n v="43"/>
    <n v="27"/>
    <n v="11"/>
    <n v="10"/>
    <n v="6"/>
    <n v="38"/>
    <n v="21"/>
    <n v="17"/>
    <n v="0.53086419753086422"/>
    <n v="0.62962962962962965"/>
    <n v="0.44400352733686071"/>
    <n v="15"/>
  </r>
  <r>
    <s v="LIGA PROFESIONAL 2024"/>
    <s v="Con"/>
    <n v="25"/>
    <n v="6"/>
    <x v="47"/>
    <n v="42"/>
    <n v="27"/>
    <n v="11"/>
    <n v="9"/>
    <n v="7"/>
    <n v="30"/>
    <n v="23"/>
    <n v="7"/>
    <n v="0.51851851851851849"/>
    <n v="0.62962962962962965"/>
    <n v="0.44400352733686071"/>
    <n v="15"/>
  </r>
  <r>
    <s v="LIGA PROFESIONAL 2024"/>
    <s v="Con"/>
    <n v="25"/>
    <n v="7"/>
    <x v="3"/>
    <n v="40"/>
    <n v="27"/>
    <n v="9"/>
    <n v="13"/>
    <n v="5"/>
    <n v="25"/>
    <n v="17"/>
    <n v="8"/>
    <n v="0.49382716049382713"/>
    <n v="0.62962962962962965"/>
    <n v="0.44400352733686071"/>
    <n v="15"/>
  </r>
  <r>
    <s v="LIGA PROFESIONAL 2024"/>
    <s v="Con"/>
    <n v="25"/>
    <n v="8"/>
    <x v="48"/>
    <n v="40"/>
    <n v="27"/>
    <n v="11"/>
    <n v="7"/>
    <n v="9"/>
    <n v="27"/>
    <n v="26"/>
    <n v="1"/>
    <n v="0.49382716049382713"/>
    <n v="0.62962962962962965"/>
    <n v="0.44400352733686071"/>
    <n v="15"/>
  </r>
  <r>
    <s v="LIGA PROFESIONAL 2024"/>
    <s v="Con"/>
    <n v="25"/>
    <n v="9"/>
    <x v="49"/>
    <n v="40"/>
    <n v="27"/>
    <n v="11"/>
    <n v="7"/>
    <n v="9"/>
    <n v="20"/>
    <n v="18"/>
    <n v="2"/>
    <n v="0.49382716049382713"/>
    <n v="0.62962962962962965"/>
    <n v="0.44400352733686071"/>
    <n v="15"/>
  </r>
  <r>
    <s v="LIGA PROFESIONAL 2024"/>
    <s v="Con"/>
    <n v="25"/>
    <n v="10"/>
    <x v="37"/>
    <n v="39"/>
    <n v="27"/>
    <n v="10"/>
    <n v="9"/>
    <n v="8"/>
    <n v="26"/>
    <n v="27"/>
    <n v="-1"/>
    <n v="0.48148148148148145"/>
    <n v="0.62962962962962965"/>
    <n v="0.44400352733686071"/>
    <n v="15"/>
  </r>
  <r>
    <s v="LIGA PROFESIONAL 2024"/>
    <s v="Con"/>
    <n v="25"/>
    <n v="11"/>
    <x v="50"/>
    <n v="38"/>
    <n v="27"/>
    <n v="10"/>
    <n v="8"/>
    <n v="9"/>
    <n v="23"/>
    <n v="25"/>
    <n v="-2"/>
    <n v="0.46913580246913578"/>
    <n v="0.62962962962962965"/>
    <n v="0.44400352733686071"/>
    <n v="15"/>
  </r>
  <r>
    <s v="LIGA PROFESIONAL 2024"/>
    <s v="Con"/>
    <n v="25"/>
    <n v="12"/>
    <x v="51"/>
    <n v="36"/>
    <n v="27"/>
    <n v="8"/>
    <n v="12"/>
    <n v="7"/>
    <n v="36"/>
    <n v="34"/>
    <n v="2"/>
    <n v="0.44444444444444442"/>
    <n v="0.62962962962962965"/>
    <n v="0.44400352733686071"/>
    <n v="15"/>
  </r>
  <r>
    <s v="LIGA PROFESIONAL 2024"/>
    <s v="Con"/>
    <n v="25"/>
    <n v="13"/>
    <x v="39"/>
    <n v="36"/>
    <n v="27"/>
    <n v="10"/>
    <n v="6"/>
    <n v="11"/>
    <n v="32"/>
    <n v="31"/>
    <n v="1"/>
    <n v="0.44444444444444442"/>
    <n v="0.62962962962962965"/>
    <n v="0.44400352733686071"/>
    <n v="15"/>
  </r>
  <r>
    <s v="LIGA PROFESIONAL 2024"/>
    <s v="Con"/>
    <n v="25"/>
    <n v="14"/>
    <x v="52"/>
    <n v="36"/>
    <n v="27"/>
    <n v="8"/>
    <n v="12"/>
    <n v="7"/>
    <n v="28"/>
    <n v="31"/>
    <n v="-3"/>
    <n v="0.44444444444444442"/>
    <n v="0.62962962962962965"/>
    <n v="0.44400352733686071"/>
    <n v="15"/>
  </r>
  <r>
    <s v="LIGA PROFESIONAL 2024"/>
    <s v="Con"/>
    <n v="25"/>
    <n v="15"/>
    <x v="16"/>
    <n v="35"/>
    <n v="27"/>
    <n v="8"/>
    <n v="11"/>
    <n v="8"/>
    <n v="31"/>
    <n v="28"/>
    <n v="3"/>
    <n v="0.43209876543209874"/>
    <n v="0.62962962962962965"/>
    <n v="0.44400352733686071"/>
    <n v="15"/>
  </r>
  <r>
    <s v="LIGA PROFESIONAL 2024"/>
    <s v="Con"/>
    <n v="25"/>
    <n v="16"/>
    <x v="23"/>
    <n v="35"/>
    <n v="27"/>
    <n v="8"/>
    <n v="11"/>
    <n v="8"/>
    <n v="33"/>
    <n v="32"/>
    <n v="1"/>
    <n v="0.43209876543209874"/>
    <n v="0.62962962962962965"/>
    <n v="0.44400352733686071"/>
    <n v="15"/>
  </r>
  <r>
    <s v="LIGA PROFESIONAL 2024"/>
    <s v="Con"/>
    <n v="25"/>
    <n v="17"/>
    <x v="53"/>
    <n v="35"/>
    <n v="27"/>
    <n v="8"/>
    <n v="11"/>
    <n v="8"/>
    <n v="26"/>
    <n v="27"/>
    <n v="-1"/>
    <n v="0.43209876543209874"/>
    <n v="0.62962962962962965"/>
    <n v="0.44400352733686071"/>
    <n v="15"/>
  </r>
  <r>
    <s v="LIGA PROFESIONAL 2024"/>
    <s v="Con"/>
    <n v="25"/>
    <n v="18"/>
    <x v="19"/>
    <n v="34"/>
    <n v="27"/>
    <n v="8"/>
    <n v="10"/>
    <n v="9"/>
    <n v="27"/>
    <n v="30"/>
    <n v="-3"/>
    <n v="0.41975308641975306"/>
    <n v="0.62962962962962965"/>
    <n v="0.44400352733686071"/>
    <n v="15"/>
  </r>
  <r>
    <s v="LIGA PROFESIONAL 2024"/>
    <s v="Con"/>
    <n v="25"/>
    <n v="19"/>
    <x v="54"/>
    <n v="32"/>
    <n v="27"/>
    <n v="8"/>
    <n v="8"/>
    <n v="11"/>
    <n v="21"/>
    <n v="23"/>
    <n v="-2"/>
    <n v="0.39506172839506171"/>
    <n v="0.62962962962962965"/>
    <n v="0.44400352733686071"/>
    <n v="15"/>
  </r>
  <r>
    <s v="LIGA PROFESIONAL 2024"/>
    <s v="Con"/>
    <n v="25"/>
    <n v="20"/>
    <x v="55"/>
    <n v="32"/>
    <n v="27"/>
    <n v="8"/>
    <n v="8"/>
    <n v="11"/>
    <n v="27"/>
    <n v="30"/>
    <n v="-3"/>
    <n v="0.39506172839506171"/>
    <n v="0.62962962962962965"/>
    <n v="0.44400352733686071"/>
    <n v="15"/>
  </r>
  <r>
    <s v="LIGA PROFESIONAL 2024"/>
    <s v="Con"/>
    <n v="25"/>
    <n v="21"/>
    <x v="56"/>
    <n v="32"/>
    <n v="27"/>
    <n v="7"/>
    <n v="11"/>
    <n v="9"/>
    <n v="27"/>
    <n v="33"/>
    <n v="-6"/>
    <n v="0.39506172839506171"/>
    <n v="0.62962962962962965"/>
    <n v="0.44400352733686071"/>
    <n v="15"/>
  </r>
  <r>
    <s v="LIGA PROFESIONAL 2024"/>
    <s v="Con"/>
    <n v="25"/>
    <n v="22"/>
    <x v="36"/>
    <n v="31"/>
    <n v="27"/>
    <n v="8"/>
    <n v="7"/>
    <n v="12"/>
    <n v="29"/>
    <n v="34"/>
    <n v="-5"/>
    <n v="0.38271604938271603"/>
    <n v="0.62962962962962965"/>
    <n v="0.44400352733686071"/>
    <n v="15"/>
  </r>
  <r>
    <s v="LIGA PROFESIONAL 2024"/>
    <s v="Con"/>
    <n v="25"/>
    <n v="23"/>
    <x v="57"/>
    <n v="30"/>
    <n v="27"/>
    <n v="8"/>
    <n v="6"/>
    <n v="13"/>
    <n v="22"/>
    <n v="28"/>
    <n v="-6"/>
    <n v="0.37037037037037035"/>
    <n v="0.62962962962962965"/>
    <n v="0.44400352733686071"/>
    <n v="15"/>
  </r>
  <r>
    <s v="LIGA PROFESIONAL 2024"/>
    <s v="Con"/>
    <n v="25"/>
    <n v="24"/>
    <x v="6"/>
    <n v="29"/>
    <n v="27"/>
    <n v="7"/>
    <n v="8"/>
    <n v="12"/>
    <n v="20"/>
    <n v="26"/>
    <n v="-6"/>
    <n v="0.35802469135802467"/>
    <n v="0.62962962962962965"/>
    <n v="0.44400352733686071"/>
    <n v="15"/>
  </r>
  <r>
    <s v="LIGA PROFESIONAL 2024"/>
    <s v="Con"/>
    <n v="25"/>
    <n v="25"/>
    <x v="58"/>
    <n v="28"/>
    <n v="27"/>
    <n v="7"/>
    <n v="7"/>
    <n v="13"/>
    <n v="22"/>
    <n v="35"/>
    <n v="-13"/>
    <n v="0.34567901234567899"/>
    <n v="0.62962962962962965"/>
    <n v="0.44400352733686071"/>
    <n v="15"/>
  </r>
  <r>
    <s v="LIGA PROFESIONAL 2024"/>
    <s v="Con"/>
    <n v="25"/>
    <n v="26"/>
    <x v="29"/>
    <n v="26"/>
    <n v="27"/>
    <n v="5"/>
    <n v="11"/>
    <n v="11"/>
    <n v="18"/>
    <n v="28"/>
    <n v="-10"/>
    <n v="0.32098765432098764"/>
    <n v="0.62962962962962965"/>
    <n v="0.44400352733686071"/>
    <n v="15"/>
  </r>
  <r>
    <s v="LIGA PROFESIONAL 2024"/>
    <s v="Con"/>
    <n v="25"/>
    <n v="27"/>
    <x v="0"/>
    <n v="24"/>
    <n v="27"/>
    <n v="5"/>
    <n v="9"/>
    <n v="13"/>
    <n v="22"/>
    <n v="36"/>
    <n v="-14"/>
    <n v="0.29629629629629628"/>
    <n v="0.62962962962962965"/>
    <n v="0.44400352733686071"/>
    <n v="15"/>
  </r>
  <r>
    <s v="LIGA PROFESIONAL 2024"/>
    <s v="Con"/>
    <n v="25"/>
    <n v="28"/>
    <x v="59"/>
    <n v="23"/>
    <n v="27"/>
    <n v="4"/>
    <n v="11"/>
    <n v="12"/>
    <n v="15"/>
    <n v="33"/>
    <n v="-18"/>
    <n v="0.2839506172839506"/>
    <n v="0.62962962962962965"/>
    <n v="0.44400352733686071"/>
    <n v="15"/>
  </r>
  <r>
    <s v="Copa Apertura 2025"/>
    <s v="Con"/>
    <n v="26"/>
    <n v="1"/>
    <x v="19"/>
    <n v="21"/>
    <n v="9"/>
    <n v="7"/>
    <n v="0"/>
    <n v="2"/>
    <n v="6"/>
    <n v="33"/>
    <n v="-18"/>
    <n v="0.77777777777777779"/>
    <n v="0.80952380952380953"/>
    <n v="0.44470899470899466"/>
    <n v="16"/>
  </r>
  <r>
    <s v="Copa Apertura 2025"/>
    <s v="Con"/>
    <n v="26"/>
    <n v="2"/>
    <x v="5"/>
    <n v="21"/>
    <n v="9"/>
    <n v="6"/>
    <n v="3"/>
    <n v="0"/>
    <n v="6"/>
    <n v="33"/>
    <n v="-18"/>
    <n v="0.77777777777777779"/>
    <n v="0.80952380952380953"/>
    <n v="0.44470899470899466"/>
    <n v="16"/>
  </r>
  <r>
    <s v="Copa Apertura 2025"/>
    <s v="Con"/>
    <n v="26"/>
    <n v="3"/>
    <x v="47"/>
    <n v="20"/>
    <n v="9"/>
    <n v="6"/>
    <n v="2"/>
    <n v="1"/>
    <n v="4"/>
    <n v="33"/>
    <n v="-18"/>
    <n v="0.7407407407407407"/>
    <n v="0.80952380952380953"/>
    <n v="0.44470899470899466"/>
    <n v="16"/>
  </r>
  <r>
    <s v="Copa Apertura 2025"/>
    <s v="Con"/>
    <n v="26"/>
    <n v="4"/>
    <x v="51"/>
    <n v="18"/>
    <n v="9"/>
    <n v="5"/>
    <n v="3"/>
    <n v="1"/>
    <n v="3"/>
    <n v="33"/>
    <n v="-18"/>
    <n v="0.66666666666666663"/>
    <n v="0.80952380952380953"/>
    <n v="0.44470899470899466"/>
    <n v="16"/>
  </r>
  <r>
    <s v="Copa Apertura 2025"/>
    <s v="Con"/>
    <n v="26"/>
    <n v="5"/>
    <x v="45"/>
    <n v="18"/>
    <n v="9"/>
    <n v="5"/>
    <n v="3"/>
    <n v="1"/>
    <n v="7"/>
    <n v="33"/>
    <n v="-18"/>
    <n v="0.66666666666666663"/>
    <n v="0.80952380952380953"/>
    <n v="0.44470899470899466"/>
    <n v="16"/>
  </r>
  <r>
    <s v="Copa Apertura 2025"/>
    <s v="Con"/>
    <n v="26"/>
    <n v="6"/>
    <x v="56"/>
    <n v="17"/>
    <n v="9"/>
    <n v="5"/>
    <n v="2"/>
    <n v="2"/>
    <n v="4"/>
    <n v="33"/>
    <n v="-18"/>
    <n v="0.62962962962962965"/>
    <n v="0.80952380952380953"/>
    <n v="0.44470899470899466"/>
    <n v="16"/>
  </r>
  <r>
    <s v="Copa Apertura 2025"/>
    <s v="Con"/>
    <n v="26"/>
    <n v="7"/>
    <x v="60"/>
    <n v="14"/>
    <n v="9"/>
    <n v="4"/>
    <n v="2"/>
    <n v="3"/>
    <n v="3"/>
    <n v="33"/>
    <n v="-18"/>
    <n v="0.51851851851851849"/>
    <n v="0.80952380952380953"/>
    <n v="0.44470899470899466"/>
    <n v="16"/>
  </r>
  <r>
    <s v="Copa Apertura 2025"/>
    <s v="Con"/>
    <n v="26"/>
    <n v="8"/>
    <x v="59"/>
    <n v="13"/>
    <n v="9"/>
    <n v="3"/>
    <n v="4"/>
    <n v="2"/>
    <n v="4"/>
    <n v="33"/>
    <n v="-18"/>
    <n v="0.48148148148148145"/>
    <n v="0.80952380952380953"/>
    <n v="0.44470899470899466"/>
    <n v="16"/>
  </r>
  <r>
    <s v="Copa Apertura 2025"/>
    <s v="Con"/>
    <n v="26"/>
    <n v="9"/>
    <x v="50"/>
    <n v="13"/>
    <n v="9"/>
    <n v="3"/>
    <n v="4"/>
    <n v="2"/>
    <n v="4"/>
    <n v="33"/>
    <n v="-18"/>
    <n v="0.48148148148148145"/>
    <n v="0.80952380952380953"/>
    <n v="0.44470899470899466"/>
    <n v="16"/>
  </r>
  <r>
    <s v="Copa Apertura 2025"/>
    <s v="Con"/>
    <n v="26"/>
    <n v="10"/>
    <x v="44"/>
    <n v="9"/>
    <n v="8"/>
    <n v="3"/>
    <n v="0"/>
    <n v="5"/>
    <n v="-1"/>
    <n v="33"/>
    <n v="-18"/>
    <n v="0.375"/>
    <n v="0.80952380952380953"/>
    <n v="0.44470899470899466"/>
    <n v="16"/>
  </r>
  <r>
    <s v="Copa Apertura 2025"/>
    <s v="Con"/>
    <n v="26"/>
    <n v="11"/>
    <x v="23"/>
    <n v="9"/>
    <n v="9"/>
    <n v="2"/>
    <n v="3"/>
    <n v="4"/>
    <n v="-7"/>
    <n v="33"/>
    <n v="-18"/>
    <n v="0.33333333333333331"/>
    <n v="0.80952380952380953"/>
    <n v="0.44470899470899466"/>
    <n v="16"/>
  </r>
  <r>
    <s v="Copa Apertura 2025"/>
    <s v="Con"/>
    <n v="26"/>
    <n v="12"/>
    <x v="0"/>
    <n v="8"/>
    <n v="9"/>
    <n v="2"/>
    <n v="2"/>
    <n v="5"/>
    <n v="0"/>
    <n v="33"/>
    <n v="-18"/>
    <n v="0.29629629629629628"/>
    <n v="0.80952380952380953"/>
    <n v="0.44470899470899466"/>
    <n v="16"/>
  </r>
  <r>
    <s v="Copa Apertura 2025"/>
    <s v="Con"/>
    <n v="26"/>
    <n v="13"/>
    <x v="58"/>
    <n v="7"/>
    <n v="9"/>
    <n v="2"/>
    <n v="1"/>
    <n v="6"/>
    <n v="-9"/>
    <n v="33"/>
    <n v="-18"/>
    <n v="0.25925925925925924"/>
    <n v="0.80952380952380953"/>
    <n v="0.44470899470899466"/>
    <n v="16"/>
  </r>
  <r>
    <s v="Copa Apertura 2025"/>
    <s v="Con"/>
    <n v="26"/>
    <n v="14"/>
    <x v="49"/>
    <n v="5"/>
    <n v="8"/>
    <n v="1"/>
    <n v="2"/>
    <n v="5"/>
    <n v="-5"/>
    <n v="33"/>
    <n v="-18"/>
    <n v="0.20833333333333334"/>
    <n v="0.80952380952380953"/>
    <n v="0.44470899470899466"/>
    <n v="16"/>
  </r>
  <r>
    <s v="Copa Apertura 2025"/>
    <s v="Con"/>
    <n v="26"/>
    <n v="15"/>
    <x v="28"/>
    <n v="2"/>
    <n v="9"/>
    <n v="0"/>
    <n v="2"/>
    <n v="7"/>
    <n v="-12"/>
    <n v="33"/>
    <n v="-18"/>
    <n v="7.407407407407407E-2"/>
    <n v="0.80952380952380953"/>
    <n v="0.44470899470899466"/>
    <n v="16"/>
  </r>
  <r>
    <s v="Copa Apertura 2025"/>
    <s v="Con"/>
    <n v="26"/>
    <n v="1"/>
    <x v="3"/>
    <n v="20"/>
    <n v="9"/>
    <n v="6"/>
    <n v="2"/>
    <n v="1"/>
    <n v="8"/>
    <n v="33"/>
    <n v="-18"/>
    <n v="0.7407407407407407"/>
    <n v="0.80952380952380953"/>
    <n v="0.44470899470899466"/>
    <n v="16"/>
  </r>
  <r>
    <s v="Copa Apertura 2025"/>
    <s v="Con"/>
    <n v="26"/>
    <n v="2"/>
    <x v="55"/>
    <n v="18"/>
    <n v="9"/>
    <n v="5"/>
    <n v="3"/>
    <n v="1"/>
    <n v="7"/>
    <n v="33"/>
    <n v="-18"/>
    <n v="0.66666666666666663"/>
    <n v="0.80952380952380953"/>
    <n v="0.44470899470899466"/>
    <n v="16"/>
  </r>
  <r>
    <s v="Copa Apertura 2025"/>
    <s v="Con"/>
    <n v="26"/>
    <n v="3"/>
    <x v="46"/>
    <n v="18"/>
    <n v="9"/>
    <n v="5"/>
    <n v="3"/>
    <n v="1"/>
    <n v="6"/>
    <n v="33"/>
    <n v="-18"/>
    <n v="0.66666666666666663"/>
    <n v="0.80952380952380953"/>
    <n v="0.44470899470899466"/>
    <n v="16"/>
  </r>
  <r>
    <s v="Copa Apertura 2025"/>
    <s v="Con"/>
    <n v="26"/>
    <n v="4"/>
    <x v="6"/>
    <n v="17"/>
    <n v="9"/>
    <n v="5"/>
    <n v="2"/>
    <n v="2"/>
    <n v="3"/>
    <n v="33"/>
    <n v="-18"/>
    <n v="0.62962962962962965"/>
    <n v="0.80952380952380953"/>
    <n v="0.44470899470899466"/>
    <n v="16"/>
  </r>
  <r>
    <s v="Copa Apertura 2025"/>
    <s v="Con"/>
    <n v="26"/>
    <n v="5"/>
    <x v="40"/>
    <n v="12"/>
    <n v="9"/>
    <n v="2"/>
    <n v="6"/>
    <n v="1"/>
    <n v="4"/>
    <n v="33"/>
    <n v="-18"/>
    <n v="0.44444444444444442"/>
    <n v="0.80952380952380953"/>
    <n v="0.44470899470899466"/>
    <n v="16"/>
  </r>
  <r>
    <s v="Copa Apertura 2025"/>
    <s v="Con"/>
    <n v="26"/>
    <n v="6"/>
    <x v="54"/>
    <n v="11"/>
    <n v="9"/>
    <n v="3"/>
    <n v="2"/>
    <n v="4"/>
    <n v="-2"/>
    <n v="33"/>
    <n v="-18"/>
    <n v="0.40740740740740738"/>
    <n v="0.80952380952380953"/>
    <n v="0.44470899470899466"/>
    <n v="16"/>
  </r>
  <r>
    <s v="Copa Apertura 2025"/>
    <s v="Con"/>
    <n v="26"/>
    <n v="7"/>
    <x v="37"/>
    <n v="10"/>
    <n v="9"/>
    <n v="2"/>
    <n v="4"/>
    <n v="3"/>
    <n v="0"/>
    <n v="33"/>
    <n v="-18"/>
    <n v="0.37037037037037035"/>
    <n v="0.80952380952380953"/>
    <n v="0.44470899470899466"/>
    <n v="16"/>
  </r>
  <r>
    <s v="Copa Apertura 2025"/>
    <s v="Con"/>
    <n v="26"/>
    <n v="8"/>
    <x v="52"/>
    <n v="10"/>
    <n v="9"/>
    <n v="2"/>
    <n v="4"/>
    <n v="3"/>
    <n v="-1"/>
    <n v="33"/>
    <n v="-18"/>
    <n v="0.37037037037037035"/>
    <n v="0.80952380952380953"/>
    <n v="0.44470899470899466"/>
    <n v="16"/>
  </r>
  <r>
    <s v="Copa Apertura 2025"/>
    <s v="Con"/>
    <n v="26"/>
    <n v="9"/>
    <x v="39"/>
    <n v="8"/>
    <n v="9"/>
    <n v="2"/>
    <n v="2"/>
    <n v="5"/>
    <n v="0"/>
    <n v="33"/>
    <n v="-18"/>
    <n v="0.29629629629629628"/>
    <n v="0.80952380952380953"/>
    <n v="0.44470899470899466"/>
    <n v="16"/>
  </r>
  <r>
    <s v="Copa Apertura 2025"/>
    <s v="Con"/>
    <n v="26"/>
    <n v="10"/>
    <x v="16"/>
    <n v="7"/>
    <n v="8"/>
    <n v="2"/>
    <n v="4"/>
    <n v="2"/>
    <n v="-2"/>
    <n v="33"/>
    <n v="-18"/>
    <n v="0.29166666666666669"/>
    <n v="0.80952380952380953"/>
    <n v="0.44470899470899466"/>
    <n v="16"/>
  </r>
  <r>
    <s v="Copa Apertura 2025"/>
    <s v="Con"/>
    <n v="26"/>
    <n v="11"/>
    <x v="48"/>
    <n v="7"/>
    <n v="9"/>
    <n v="2"/>
    <n v="1"/>
    <n v="6"/>
    <n v="-2"/>
    <n v="33"/>
    <n v="-18"/>
    <n v="0.25925925925925924"/>
    <n v="0.80952380952380953"/>
    <n v="0.44470899470899466"/>
    <n v="16"/>
  </r>
  <r>
    <s v="Copa Apertura 2025"/>
    <s v="Con"/>
    <n v="26"/>
    <n v="12"/>
    <x v="61"/>
    <n v="7"/>
    <n v="9"/>
    <n v="1"/>
    <n v="4"/>
    <n v="4"/>
    <n v="-8"/>
    <n v="33"/>
    <n v="-18"/>
    <n v="0.25925925925925924"/>
    <n v="0.80952380952380953"/>
    <n v="0.44470899470899466"/>
    <n v="16"/>
  </r>
  <r>
    <s v="Copa Apertura 2025"/>
    <s v="Con"/>
    <n v="26"/>
    <n v="13"/>
    <x v="43"/>
    <n v="6"/>
    <n v="8"/>
    <n v="1"/>
    <n v="3"/>
    <n v="4"/>
    <n v="-4"/>
    <n v="33"/>
    <n v="-18"/>
    <n v="0.25"/>
    <n v="0.80952380952380953"/>
    <n v="0.44470899470899466"/>
    <n v="16"/>
  </r>
  <r>
    <s v="Copa Apertura 2025"/>
    <s v="Con"/>
    <n v="26"/>
    <n v="14"/>
    <x v="62"/>
    <n v="6"/>
    <n v="9"/>
    <n v="1"/>
    <n v="3"/>
    <n v="5"/>
    <n v="-5"/>
    <n v="33"/>
    <n v="-18"/>
    <n v="0.22222222222222221"/>
    <n v="0.80952380952380953"/>
    <n v="0.44470899470899466"/>
    <n v="16"/>
  </r>
  <r>
    <s v="Copa Apertura 2025"/>
    <s v="Con"/>
    <n v="26"/>
    <n v="15"/>
    <x v="42"/>
    <n v="5"/>
    <n v="9"/>
    <n v="1"/>
    <n v="2"/>
    <n v="6"/>
    <n v="-11"/>
    <n v="33"/>
    <n v="-18"/>
    <n v="0.18518518518518517"/>
    <n v="0.80952380952380953"/>
    <n v="0.44470899470899466"/>
    <n v="16"/>
  </r>
  <r>
    <m/>
    <m/>
    <m/>
    <m/>
    <x v="63"/>
    <m/>
    <m/>
    <m/>
    <m/>
    <m/>
    <m/>
    <m/>
    <m/>
    <m/>
    <m/>
    <m/>
    <m/>
  </r>
</pivotCacheRecords>
</file>

<file path=xl/pivotCache/pivotCacheRecords2.xml><?xml version="1.0" encoding="utf-8"?>
<pivotCacheRecords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count="669">
  <r>
    <s v="Apertura 2009"/>
    <n v="1"/>
    <s v="Banfield"/>
    <n v="41"/>
    <n v="19"/>
    <n v="12"/>
    <n v="5"/>
    <n v="2"/>
    <s v="Banfield"/>
    <x v="0"/>
    <n v="1"/>
    <s v="SIN"/>
    <x v="0"/>
    <n v="0.7192982456140351"/>
    <n v="0.45614035087719307"/>
    <n v="1"/>
  </r>
  <r>
    <s v="Apertura 2009"/>
    <n v="2"/>
    <s v="Newells"/>
    <n v="39"/>
    <n v="19"/>
    <n v="12"/>
    <n v="3"/>
    <n v="4"/>
    <s v="Newells"/>
    <x v="0"/>
    <n v="1"/>
    <s v="SIN"/>
    <x v="1"/>
    <n v="0.7192982456140351"/>
    <n v="0.45614035087719307"/>
    <n v="1"/>
  </r>
  <r>
    <s v="Apertura 2009"/>
    <n v="3"/>
    <s v="Colon"/>
    <n v="34"/>
    <n v="19"/>
    <n v="10"/>
    <n v="4"/>
    <n v="5"/>
    <s v="Colon"/>
    <x v="0"/>
    <n v="1"/>
    <s v="SIN"/>
    <x v="2"/>
    <n v="0.7192982456140351"/>
    <n v="0.45614035087719307"/>
    <n v="1"/>
  </r>
  <r>
    <s v="Apertura 2009"/>
    <n v="4"/>
    <s v="Independiente"/>
    <n v="34"/>
    <n v="19"/>
    <n v="10"/>
    <n v="4"/>
    <n v="5"/>
    <s v="Independiente"/>
    <x v="0"/>
    <n v="1"/>
    <s v="SIN"/>
    <x v="2"/>
    <n v="0.7192982456140351"/>
    <n v="0.45614035087719307"/>
    <n v="1"/>
  </r>
  <r>
    <s v="Apertura 2009"/>
    <n v="5"/>
    <s v="Velez"/>
    <n v="34"/>
    <n v="19"/>
    <n v="10"/>
    <n v="4"/>
    <n v="5"/>
    <s v="Velez"/>
    <x v="0"/>
    <n v="1"/>
    <s v="SIN"/>
    <x v="2"/>
    <n v="0.7192982456140351"/>
    <n v="0.45614035087719307"/>
    <n v="1"/>
  </r>
  <r>
    <s v="Apertura 2009"/>
    <n v="6"/>
    <s v="Argentinos"/>
    <n v="32"/>
    <n v="19"/>
    <n v="8"/>
    <n v="8"/>
    <n v="3"/>
    <s v="Argentinos"/>
    <x v="0"/>
    <n v="1"/>
    <s v="SIN"/>
    <x v="3"/>
    <n v="0.7192982456140351"/>
    <n v="0.45614035087719307"/>
    <n v="1"/>
  </r>
  <r>
    <s v="Apertura 2009"/>
    <n v="7"/>
    <s v="San Lorenzo"/>
    <n v="32"/>
    <n v="19"/>
    <n v="9"/>
    <n v="5"/>
    <n v="5"/>
    <s v="San Lorenzo"/>
    <x v="0"/>
    <n v="1"/>
    <s v="SIN"/>
    <x v="3"/>
    <n v="0.7192982456140351"/>
    <n v="0.45614035087719307"/>
    <n v="1"/>
  </r>
  <r>
    <s v="Apertura 2009"/>
    <n v="8"/>
    <s v="Estudiantes (LP)"/>
    <n v="31"/>
    <n v="19"/>
    <n v="9"/>
    <n v="4"/>
    <n v="6"/>
    <s v="Estudiantes (LP)"/>
    <x v="0"/>
    <n v="1"/>
    <s v="SIN"/>
    <x v="4"/>
    <n v="0.7192982456140351"/>
    <n v="0.45614035087719307"/>
    <n v="1"/>
  </r>
  <r>
    <s v="Apertura 2009"/>
    <n v="9"/>
    <s v="Lanus"/>
    <n v="31"/>
    <n v="19"/>
    <n v="8"/>
    <n v="7"/>
    <n v="4"/>
    <s v="Lanus"/>
    <x v="0"/>
    <n v="1"/>
    <s v="SIN"/>
    <x v="4"/>
    <n v="0.7192982456140351"/>
    <n v="0.45614035087719307"/>
    <n v="1"/>
  </r>
  <r>
    <s v="Apertura 2009"/>
    <n v="10"/>
    <s v="Rosario Central"/>
    <n v="31"/>
    <n v="19"/>
    <n v="8"/>
    <n v="7"/>
    <n v="4"/>
    <s v="Rosario Central"/>
    <x v="0"/>
    <n v="1"/>
    <s v="SIN"/>
    <x v="4"/>
    <n v="0.7192982456140351"/>
    <n v="0.45614035087719307"/>
    <n v="1"/>
  </r>
  <r>
    <s v="Apertura 2009"/>
    <n v="11"/>
    <s v="Boca Juniors"/>
    <n v="27"/>
    <n v="19"/>
    <n v="7"/>
    <n v="6"/>
    <n v="6"/>
    <s v="Boca Juniors"/>
    <x v="0"/>
    <n v="1"/>
    <s v="SIN"/>
    <x v="5"/>
    <n v="0.7192982456140351"/>
    <n v="0.45614035087719307"/>
    <n v="1"/>
  </r>
  <r>
    <s v="Apertura 2009"/>
    <n v="12"/>
    <s v="Arsenal"/>
    <n v="27"/>
    <n v="19"/>
    <n v="7"/>
    <n v="6"/>
    <n v="6"/>
    <s v="Arsenal"/>
    <x v="0"/>
    <n v="1"/>
    <s v="SIN"/>
    <x v="5"/>
    <n v="0.7192982456140351"/>
    <n v="0.45614035087719307"/>
    <n v="1"/>
  </r>
  <r>
    <s v="Apertura 2009"/>
    <n v="13"/>
    <s v="Atl Tucuman"/>
    <n v="22"/>
    <n v="19"/>
    <n v="6"/>
    <n v="4"/>
    <n v="9"/>
    <s v="Atl Tucuman"/>
    <x v="0"/>
    <n v="1"/>
    <s v="SIN"/>
    <x v="6"/>
    <n v="0.7192982456140351"/>
    <n v="0.45614035087719307"/>
    <n v="0"/>
  </r>
  <r>
    <s v="Apertura 2009"/>
    <n v="14"/>
    <s v="River Plate"/>
    <n v="21"/>
    <n v="19"/>
    <n v="5"/>
    <n v="6"/>
    <n v="8"/>
    <s v="River Plate"/>
    <x v="0"/>
    <n v="1"/>
    <s v="SIN"/>
    <x v="7"/>
    <n v="0.7192982456140351"/>
    <n v="0.45614035087719307"/>
    <n v="0"/>
  </r>
  <r>
    <s v="Apertura 2009"/>
    <n v="15"/>
    <s v="Chacarita"/>
    <n v="19"/>
    <n v="19"/>
    <n v="5"/>
    <n v="4"/>
    <n v="10"/>
    <s v="Chacarita"/>
    <x v="0"/>
    <n v="1"/>
    <s v="SIN"/>
    <x v="8"/>
    <n v="0.7192982456140351"/>
    <n v="0.45614035087719307"/>
    <n v="0"/>
  </r>
  <r>
    <s v="Apertura 2009"/>
    <n v="16"/>
    <s v="Racing Club"/>
    <n v="17"/>
    <n v="19"/>
    <n v="4"/>
    <n v="5"/>
    <n v="10"/>
    <s v="Racing Club"/>
    <x v="0"/>
    <n v="1"/>
    <s v="SIN"/>
    <x v="9"/>
    <n v="0.7192982456140351"/>
    <n v="0.45614035087719307"/>
    <n v="0"/>
  </r>
  <r>
    <s v="Apertura 2009"/>
    <n v="17"/>
    <s v="Godoy Cruz"/>
    <n v="16"/>
    <n v="19"/>
    <n v="3"/>
    <n v="7"/>
    <n v="9"/>
    <s v="Godoy Cruz"/>
    <x v="0"/>
    <n v="1"/>
    <s v="SIN"/>
    <x v="10"/>
    <n v="0.7192982456140351"/>
    <n v="0.45614035087719307"/>
    <n v="0"/>
  </r>
  <r>
    <s v="Apertura 2009"/>
    <n v="18"/>
    <s v="Gimnasia (LP)"/>
    <n v="13"/>
    <n v="19"/>
    <n v="3"/>
    <n v="4"/>
    <n v="12"/>
    <s v="Gimnasia (LP)"/>
    <x v="0"/>
    <n v="1"/>
    <s v="SIN"/>
    <x v="11"/>
    <n v="0.7192982456140351"/>
    <n v="0.45614035087719307"/>
    <n v="0"/>
  </r>
  <r>
    <s v="Apertura 2009"/>
    <n v="19"/>
    <s v="Huracan"/>
    <n v="11"/>
    <n v="19"/>
    <n v="2"/>
    <n v="5"/>
    <n v="12"/>
    <s v="Huracan"/>
    <x v="0"/>
    <n v="1"/>
    <s v="SIN"/>
    <x v="12"/>
    <n v="0.7192982456140351"/>
    <n v="0.45614035087719307"/>
    <n v="0"/>
  </r>
  <r>
    <s v="Apertura 2009"/>
    <n v="20"/>
    <s v="Tigre"/>
    <n v="8"/>
    <n v="19"/>
    <n v="2"/>
    <n v="2"/>
    <n v="15"/>
    <s v="Tigre"/>
    <x v="0"/>
    <n v="1"/>
    <s v="SIN"/>
    <x v="13"/>
    <n v="0.7192982456140351"/>
    <n v="0.45614035087719307"/>
    <n v="0"/>
  </r>
  <r>
    <s v="Clausura 2010"/>
    <n v="1"/>
    <s v="Argentinos"/>
    <n v="41"/>
    <n v="19"/>
    <n v="12"/>
    <n v="5"/>
    <n v="2"/>
    <s v="Argentinos"/>
    <x v="1"/>
    <n v="1"/>
    <s v="SIN"/>
    <x v="0"/>
    <n v="0.7192982456140351"/>
    <n v="0.45614035087719296"/>
    <n v="1"/>
  </r>
  <r>
    <s v="Clausura 2010"/>
    <n v="2"/>
    <s v="Estudiantes (LP)"/>
    <n v="40"/>
    <n v="19"/>
    <n v="12"/>
    <n v="4"/>
    <n v="3"/>
    <s v="Estudiantes (LP)"/>
    <x v="1"/>
    <n v="1"/>
    <s v="SIN"/>
    <x v="14"/>
    <n v="0.7192982456140351"/>
    <n v="0.45614035087719296"/>
    <n v="1"/>
  </r>
  <r>
    <s v="Clausura 2010"/>
    <n v="3"/>
    <s v="Godoy Cruz"/>
    <n v="37"/>
    <n v="19"/>
    <n v="11"/>
    <n v="4"/>
    <n v="4"/>
    <s v="Godoy Cruz"/>
    <x v="1"/>
    <n v="1"/>
    <s v="SIN"/>
    <x v="15"/>
    <n v="0.7192982456140351"/>
    <n v="0.45614035087719296"/>
    <n v="1"/>
  </r>
  <r>
    <s v="Clausura 2010"/>
    <n v="4"/>
    <s v="Independiente"/>
    <n v="34"/>
    <n v="19"/>
    <n v="10"/>
    <n v="4"/>
    <n v="5"/>
    <s v="Independiente"/>
    <x v="1"/>
    <n v="1"/>
    <s v="SIN"/>
    <x v="2"/>
    <n v="0.7192982456140351"/>
    <n v="0.45614035087719296"/>
    <n v="1"/>
  </r>
  <r>
    <s v="Clausura 2010"/>
    <n v="5"/>
    <s v="Banfield"/>
    <n v="32"/>
    <n v="19"/>
    <n v="9"/>
    <n v="5"/>
    <n v="5"/>
    <s v="Banfield"/>
    <x v="1"/>
    <n v="1"/>
    <s v="SIN"/>
    <x v="3"/>
    <n v="0.7192982456140351"/>
    <n v="0.45614035087719296"/>
    <n v="1"/>
  </r>
  <r>
    <s v="Clausura 2010"/>
    <n v="6"/>
    <s v="Newells"/>
    <n v="30"/>
    <n v="19"/>
    <n v="8"/>
    <n v="6"/>
    <n v="5"/>
    <s v="Newells"/>
    <x v="1"/>
    <n v="1"/>
    <s v="SIN"/>
    <x v="16"/>
    <n v="0.7192982456140351"/>
    <n v="0.45614035087719296"/>
    <n v="1"/>
  </r>
  <r>
    <s v="Clausura 2010"/>
    <n v="7"/>
    <s v="Lanus"/>
    <n v="29"/>
    <n v="19"/>
    <n v="8"/>
    <n v="5"/>
    <n v="6"/>
    <s v="Lanus"/>
    <x v="1"/>
    <n v="1"/>
    <s v="SIN"/>
    <x v="17"/>
    <n v="0.7192982456140351"/>
    <n v="0.45614035087719296"/>
    <n v="1"/>
  </r>
  <r>
    <s v="Clausura 2010"/>
    <n v="8"/>
    <s v="Racing Club"/>
    <n v="29"/>
    <n v="19"/>
    <n v="9"/>
    <n v="2"/>
    <n v="8"/>
    <s v="Racing Club"/>
    <x v="1"/>
    <n v="1"/>
    <s v="SIN"/>
    <x v="17"/>
    <n v="0.7192982456140351"/>
    <n v="0.45614035087719296"/>
    <n v="1"/>
  </r>
  <r>
    <s v="Clausura 2010"/>
    <n v="9"/>
    <s v="Velez"/>
    <n v="27"/>
    <n v="19"/>
    <n v="7"/>
    <n v="6"/>
    <n v="6"/>
    <s v="Velez"/>
    <x v="1"/>
    <n v="1"/>
    <s v="SIN"/>
    <x v="5"/>
    <n v="0.7192982456140351"/>
    <n v="0.45614035087719296"/>
    <n v="1"/>
  </r>
  <r>
    <s v="Clausura 2010"/>
    <n v="10"/>
    <s v="Huracan"/>
    <n v="26"/>
    <n v="19"/>
    <n v="7"/>
    <n v="5"/>
    <n v="7"/>
    <s v="Huracan"/>
    <x v="1"/>
    <n v="1"/>
    <s v="SIN"/>
    <x v="18"/>
    <n v="0.7192982456140351"/>
    <n v="0.45614035087719296"/>
    <n v="1"/>
  </r>
  <r>
    <s v="Clausura 2010"/>
    <n v="11"/>
    <s v="Tigre"/>
    <n v="24"/>
    <n v="19"/>
    <n v="7"/>
    <n v="3"/>
    <n v="9"/>
    <s v="Tigre"/>
    <x v="1"/>
    <n v="1"/>
    <s v="SIN"/>
    <x v="19"/>
    <n v="0.7192982456140351"/>
    <n v="0.45614035087719296"/>
    <n v="0"/>
  </r>
  <r>
    <s v="Clausura 2010"/>
    <n v="12"/>
    <s v="Gimnasia (LP)"/>
    <n v="24"/>
    <n v="19"/>
    <n v="6"/>
    <n v="6"/>
    <n v="7"/>
    <s v="Gimnasia (LP)"/>
    <x v="1"/>
    <n v="1"/>
    <s v="SIN"/>
    <x v="19"/>
    <n v="0.7192982456140351"/>
    <n v="0.45614035087719296"/>
    <n v="0"/>
  </r>
  <r>
    <s v="Clausura 2010"/>
    <n v="13"/>
    <s v="River Plate"/>
    <n v="22"/>
    <n v="19"/>
    <n v="6"/>
    <n v="4"/>
    <n v="9"/>
    <s v="River Plate"/>
    <x v="1"/>
    <n v="1"/>
    <s v="SIN"/>
    <x v="6"/>
    <n v="0.7192982456140351"/>
    <n v="0.45614035087719296"/>
    <n v="0"/>
  </r>
  <r>
    <s v="Clausura 2010"/>
    <n v="14"/>
    <s v="Colon"/>
    <n v="21"/>
    <n v="19"/>
    <n v="4"/>
    <n v="9"/>
    <n v="6"/>
    <s v="Colon"/>
    <x v="1"/>
    <n v="1"/>
    <s v="SIN"/>
    <x v="7"/>
    <n v="0.7192982456140351"/>
    <n v="0.45614035087719296"/>
    <n v="0"/>
  </r>
  <r>
    <s v="Clausura 2010"/>
    <n v="15"/>
    <s v="San Lorenzo"/>
    <n v="20"/>
    <n v="19"/>
    <n v="6"/>
    <n v="2"/>
    <n v="11"/>
    <s v="San Lorenzo"/>
    <x v="1"/>
    <n v="1"/>
    <s v="SIN"/>
    <x v="20"/>
    <n v="0.7192982456140351"/>
    <n v="0.45614035087719296"/>
    <n v="0"/>
  </r>
  <r>
    <s v="Clausura 2010"/>
    <n v="16"/>
    <s v="Boca Juniors"/>
    <n v="20"/>
    <n v="19"/>
    <n v="5"/>
    <n v="5"/>
    <n v="9"/>
    <s v="Boca Juniors"/>
    <x v="1"/>
    <n v="1"/>
    <s v="SIN"/>
    <x v="20"/>
    <n v="0.7192982456140351"/>
    <n v="0.45614035087719296"/>
    <n v="0"/>
  </r>
  <r>
    <s v="Clausura 2010"/>
    <n v="17"/>
    <s v="Rosario Central"/>
    <n v="19"/>
    <n v="19"/>
    <n v="3"/>
    <n v="10"/>
    <n v="6"/>
    <s v="Rosario Central"/>
    <x v="1"/>
    <n v="1"/>
    <s v="SIN"/>
    <x v="8"/>
    <n v="0.7192982456140351"/>
    <n v="0.45614035087719296"/>
    <n v="0"/>
  </r>
  <r>
    <s v="Clausura 2010"/>
    <n v="18"/>
    <s v="Arsenal"/>
    <n v="19"/>
    <n v="19"/>
    <n v="5"/>
    <n v="4"/>
    <n v="10"/>
    <s v="Arsenal"/>
    <x v="1"/>
    <n v="1"/>
    <s v="SIN"/>
    <x v="8"/>
    <n v="0.7192982456140351"/>
    <n v="0.45614035087719296"/>
    <n v="0"/>
  </r>
  <r>
    <s v="Clausura 2010"/>
    <n v="19"/>
    <s v="Chacarita"/>
    <n v="13"/>
    <n v="19"/>
    <n v="4"/>
    <n v="1"/>
    <n v="14"/>
    <s v="Chacarita"/>
    <x v="1"/>
    <n v="1"/>
    <s v="SIN"/>
    <x v="11"/>
    <n v="0.7192982456140351"/>
    <n v="0.45614035087719296"/>
    <n v="0"/>
  </r>
  <r>
    <s v="Clausura 2010"/>
    <n v="20"/>
    <s v="Atl Tucuman"/>
    <n v="13"/>
    <n v="19"/>
    <n v="1"/>
    <n v="10"/>
    <n v="8"/>
    <s v="Atl Tucuman"/>
    <x v="1"/>
    <n v="1"/>
    <s v="SIN"/>
    <x v="11"/>
    <n v="0.7192982456140351"/>
    <n v="0.45614035087719296"/>
    <n v="0"/>
  </r>
  <r>
    <s v="Apertura 2010"/>
    <n v="1"/>
    <s v="Estudiantes (LP)"/>
    <n v="45"/>
    <n v="19"/>
    <n v="14"/>
    <n v="3"/>
    <n v="2"/>
    <s v="Estudiantes (LP)"/>
    <x v="2"/>
    <n v="2"/>
    <s v="SIN"/>
    <x v="21"/>
    <n v="0.78947368421052633"/>
    <n v="0.45175438596491213"/>
    <n v="1"/>
  </r>
  <r>
    <s v="Apertura 2010"/>
    <n v="2"/>
    <s v="Velez"/>
    <n v="43"/>
    <n v="19"/>
    <n v="13"/>
    <n v="4"/>
    <n v="2"/>
    <s v="Velez"/>
    <x v="2"/>
    <n v="2"/>
    <s v="SIN"/>
    <x v="22"/>
    <n v="0.78947368421052633"/>
    <n v="0.45175438596491213"/>
    <n v="1"/>
  </r>
  <r>
    <s v="Apertura 2010"/>
    <n v="3"/>
    <s v="Arsenal"/>
    <n v="32"/>
    <n v="19"/>
    <n v="9"/>
    <n v="5"/>
    <n v="5"/>
    <s v="Arsenal"/>
    <x v="2"/>
    <n v="2"/>
    <s v="SIN"/>
    <x v="3"/>
    <n v="0.78947368421052633"/>
    <n v="0.45175438596491213"/>
    <n v="1"/>
  </r>
  <r>
    <s v="Apertura 2010"/>
    <n v="4"/>
    <s v="River Plate"/>
    <n v="31"/>
    <n v="19"/>
    <n v="8"/>
    <n v="7"/>
    <n v="4"/>
    <s v="River Plate"/>
    <x v="2"/>
    <n v="2"/>
    <s v="SIN"/>
    <x v="4"/>
    <n v="0.78947368421052633"/>
    <n v="0.45175438596491213"/>
    <n v="1"/>
  </r>
  <r>
    <s v="Apertura 2010"/>
    <n v="5"/>
    <s v="Godoy Cruz"/>
    <n v="29"/>
    <n v="19"/>
    <n v="7"/>
    <n v="8"/>
    <n v="4"/>
    <s v="Godoy Cruz"/>
    <x v="2"/>
    <n v="2"/>
    <s v="SIN"/>
    <x v="17"/>
    <n v="0.78947368421052633"/>
    <n v="0.45175438596491213"/>
    <n v="1"/>
  </r>
  <r>
    <s v="Apertura 2010"/>
    <n v="6"/>
    <s v="Racing Club"/>
    <n v="29"/>
    <n v="19"/>
    <n v="8"/>
    <n v="5"/>
    <n v="6"/>
    <s v="Racing Club"/>
    <x v="2"/>
    <n v="2"/>
    <s v="SIN"/>
    <x v="17"/>
    <n v="0.78947368421052633"/>
    <n v="0.45175438596491213"/>
    <n v="1"/>
  </r>
  <r>
    <s v="Apertura 2010"/>
    <n v="7"/>
    <s v="Lanus"/>
    <n v="28"/>
    <n v="19"/>
    <n v="8"/>
    <n v="4"/>
    <n v="7"/>
    <s v="Lanus"/>
    <x v="2"/>
    <n v="2"/>
    <s v="SIN"/>
    <x v="23"/>
    <n v="0.78947368421052633"/>
    <n v="0.45175438596491213"/>
    <n v="1"/>
  </r>
  <r>
    <s v="Apertura 2010"/>
    <n v="8"/>
    <s v="All Boys"/>
    <n v="26"/>
    <n v="19"/>
    <n v="7"/>
    <n v="5"/>
    <n v="7"/>
    <s v="All Boys"/>
    <x v="2"/>
    <n v="2"/>
    <s v="SIN"/>
    <x v="18"/>
    <n v="0.78947368421052633"/>
    <n v="0.45175438596491213"/>
    <n v="1"/>
  </r>
  <r>
    <s v="Apertura 2010"/>
    <n v="9"/>
    <s v="Newells"/>
    <n v="26"/>
    <n v="19"/>
    <n v="6"/>
    <n v="8"/>
    <n v="5"/>
    <s v="Newells"/>
    <x v="2"/>
    <n v="2"/>
    <s v="SIN"/>
    <x v="18"/>
    <n v="0.78947368421052633"/>
    <n v="0.45175438596491213"/>
    <n v="1"/>
  </r>
  <r>
    <s v="Apertura 2010"/>
    <n v="10"/>
    <s v="Colon"/>
    <n v="26"/>
    <n v="19"/>
    <n v="7"/>
    <n v="5"/>
    <n v="7"/>
    <s v="Colon"/>
    <x v="2"/>
    <n v="2"/>
    <s v="SIN"/>
    <x v="18"/>
    <n v="0.78947368421052633"/>
    <n v="0.45175438596491213"/>
    <n v="1"/>
  </r>
  <r>
    <s v="Apertura 2010"/>
    <n v="11"/>
    <s v="Tigre"/>
    <n v="25"/>
    <n v="19"/>
    <n v="7"/>
    <n v="4"/>
    <n v="8"/>
    <s v="Tigre"/>
    <x v="2"/>
    <n v="2"/>
    <s v="SIN"/>
    <x v="24"/>
    <n v="0.78947368421052633"/>
    <n v="0.45175438596491213"/>
    <n v="0"/>
  </r>
  <r>
    <s v="Apertura 2010"/>
    <n v="12"/>
    <s v="Boca Juniors"/>
    <n v="25"/>
    <n v="19"/>
    <n v="7"/>
    <n v="4"/>
    <n v="8"/>
    <s v="Boca Juniors"/>
    <x v="2"/>
    <n v="2"/>
    <s v="SIN"/>
    <x v="24"/>
    <n v="0.78947368421052633"/>
    <n v="0.45175438596491213"/>
    <n v="0"/>
  </r>
  <r>
    <s v="Apertura 2010"/>
    <n v="13"/>
    <s v="Argentinos"/>
    <n v="24"/>
    <n v="19"/>
    <n v="6"/>
    <n v="6"/>
    <n v="7"/>
    <s v="Argentinos"/>
    <x v="2"/>
    <n v="2"/>
    <s v="SIN"/>
    <x v="19"/>
    <n v="0.78947368421052633"/>
    <n v="0.45175438596491213"/>
    <n v="0"/>
  </r>
  <r>
    <s v="Apertura 2010"/>
    <n v="14"/>
    <s v="San Lorenzo"/>
    <n v="24"/>
    <n v="19"/>
    <n v="6"/>
    <n v="6"/>
    <n v="7"/>
    <s v="San Lorenzo"/>
    <x v="2"/>
    <n v="2"/>
    <s v="SIN"/>
    <x v="19"/>
    <n v="0.78947368421052633"/>
    <n v="0.45175438596491213"/>
    <n v="0"/>
  </r>
  <r>
    <s v="Apertura 2010"/>
    <n v="15"/>
    <s v="Banfield"/>
    <n v="20"/>
    <n v="19"/>
    <n v="4"/>
    <n v="8"/>
    <n v="7"/>
    <s v="Banfield"/>
    <x v="2"/>
    <n v="2"/>
    <s v="SIN"/>
    <x v="20"/>
    <n v="0.78947368421052633"/>
    <n v="0.45175438596491213"/>
    <n v="0"/>
  </r>
  <r>
    <s v="Apertura 2010"/>
    <n v="16"/>
    <s v="Quilmes"/>
    <n v="19"/>
    <n v="19"/>
    <n v="4"/>
    <n v="7"/>
    <n v="8"/>
    <s v="Quilmes"/>
    <x v="2"/>
    <n v="2"/>
    <s v="SIN"/>
    <x v="8"/>
    <n v="0.78947368421052633"/>
    <n v="0.45175438596491213"/>
    <n v="0"/>
  </r>
  <r>
    <s v="Apertura 2010"/>
    <n v="17"/>
    <s v="Olimpo"/>
    <n v="18"/>
    <n v="19"/>
    <n v="5"/>
    <n v="3"/>
    <n v="11"/>
    <s v="Olimpo"/>
    <x v="2"/>
    <n v="2"/>
    <s v="SIN"/>
    <x v="25"/>
    <n v="0.78947368421052633"/>
    <n v="0.45175438596491213"/>
    <n v="0"/>
  </r>
  <r>
    <s v="Apertura 2010"/>
    <n v="18"/>
    <s v="Huracan"/>
    <n v="16"/>
    <n v="19"/>
    <n v="4"/>
    <n v="4"/>
    <n v="11"/>
    <s v="Huracan"/>
    <x v="2"/>
    <n v="2"/>
    <s v="SIN"/>
    <x v="10"/>
    <n v="0.78947368421052633"/>
    <n v="0.45175438596491213"/>
    <n v="0"/>
  </r>
  <r>
    <s v="Apertura 2010"/>
    <n v="19"/>
    <s v="Gimnasia (LP)"/>
    <n v="15"/>
    <n v="19"/>
    <n v="3"/>
    <n v="6"/>
    <n v="10"/>
    <s v="Gimnasia (LP)"/>
    <x v="2"/>
    <n v="2"/>
    <s v="SIN"/>
    <x v="26"/>
    <n v="0.78947368421052633"/>
    <n v="0.45175438596491213"/>
    <n v="0"/>
  </r>
  <r>
    <s v="Apertura 2010"/>
    <n v="20"/>
    <s v="Independiente"/>
    <n v="14"/>
    <n v="19"/>
    <n v="2"/>
    <n v="8"/>
    <n v="9"/>
    <s v="Independiente"/>
    <x v="2"/>
    <n v="2"/>
    <s v="SIN"/>
    <x v="27"/>
    <n v="0.78947368421052633"/>
    <n v="0.45175438596491213"/>
    <n v="0"/>
  </r>
  <r>
    <s v="Clausura 2011"/>
    <n v="1"/>
    <s v="Velez"/>
    <n v="39"/>
    <n v="19"/>
    <n v="12"/>
    <n v="3"/>
    <n v="4"/>
    <s v="Velez"/>
    <x v="3"/>
    <n v="2"/>
    <s v="SIN"/>
    <x v="1"/>
    <n v="0.68421052631578949"/>
    <n v="0.44912280701754381"/>
    <n v="1"/>
  </r>
  <r>
    <s v="Clausura 2011"/>
    <n v="2"/>
    <s v="Lanus"/>
    <n v="35"/>
    <n v="19"/>
    <n v="10"/>
    <n v="5"/>
    <n v="4"/>
    <s v="Lanus"/>
    <x v="3"/>
    <n v="2"/>
    <s v="SIN"/>
    <x v="28"/>
    <n v="0.68421052631578949"/>
    <n v="0.44912280701754381"/>
    <n v="1"/>
  </r>
  <r>
    <s v="Clausura 2011"/>
    <n v="3"/>
    <s v="Godoy Cruz"/>
    <n v="34"/>
    <n v="19"/>
    <n v="10"/>
    <n v="4"/>
    <n v="5"/>
    <s v="Godoy Cruz"/>
    <x v="3"/>
    <n v="2"/>
    <s v="SIN"/>
    <x v="2"/>
    <n v="0.68421052631578949"/>
    <n v="0.44912280701754381"/>
    <n v="1"/>
  </r>
  <r>
    <s v="Clausura 2011"/>
    <n v="4"/>
    <s v="Olimpo"/>
    <n v="30"/>
    <n v="19"/>
    <n v="8"/>
    <n v="6"/>
    <n v="5"/>
    <s v="Olimpo"/>
    <x v="3"/>
    <n v="2"/>
    <s v="SIN"/>
    <x v="16"/>
    <n v="0.68421052631578949"/>
    <n v="0.44912280701754381"/>
    <n v="1"/>
  </r>
  <r>
    <s v="Clausura 2011"/>
    <n v="5"/>
    <s v="Argentinos"/>
    <n v="30"/>
    <n v="19"/>
    <n v="7"/>
    <n v="9"/>
    <n v="3"/>
    <s v="Argentinos"/>
    <x v="3"/>
    <n v="2"/>
    <s v="SIN"/>
    <x v="16"/>
    <n v="0.68421052631578949"/>
    <n v="0.44912280701754381"/>
    <n v="1"/>
  </r>
  <r>
    <s v="Clausura 2011"/>
    <n v="6"/>
    <s v="Independiente"/>
    <n v="29"/>
    <n v="19"/>
    <n v="7"/>
    <n v="8"/>
    <n v="4"/>
    <s v="Independiente"/>
    <x v="3"/>
    <n v="2"/>
    <s v="SIN"/>
    <x v="17"/>
    <n v="0.68421052631578949"/>
    <n v="0.44912280701754381"/>
    <n v="1"/>
  </r>
  <r>
    <s v="Clausura 2011"/>
    <n v="7"/>
    <s v="Boca Juniors"/>
    <n v="28"/>
    <n v="19"/>
    <n v="7"/>
    <n v="7"/>
    <n v="5"/>
    <s v="Boca Juniors"/>
    <x v="3"/>
    <n v="2"/>
    <s v="SIN"/>
    <x v="23"/>
    <n v="0.68421052631578949"/>
    <n v="0.44912280701754381"/>
    <n v="1"/>
  </r>
  <r>
    <s v="Clausura 2011"/>
    <n v="8"/>
    <s v="Banfield"/>
    <n v="27"/>
    <n v="19"/>
    <n v="7"/>
    <n v="6"/>
    <n v="6"/>
    <s v="Banfield"/>
    <x v="3"/>
    <n v="2"/>
    <s v="SIN"/>
    <x v="5"/>
    <n v="0.68421052631578949"/>
    <n v="0.44912280701754381"/>
    <n v="1"/>
  </r>
  <r>
    <s v="Clausura 2011"/>
    <n v="9"/>
    <s v="River Plate"/>
    <n v="26"/>
    <n v="19"/>
    <n v="6"/>
    <n v="8"/>
    <n v="5"/>
    <s v="River Plate"/>
    <x v="3"/>
    <n v="2"/>
    <s v="SIN"/>
    <x v="18"/>
    <n v="0.68421052631578949"/>
    <n v="0.44912280701754381"/>
    <n v="1"/>
  </r>
  <r>
    <s v="Clausura 2011"/>
    <n v="10"/>
    <s v="Arsenal"/>
    <n v="25"/>
    <n v="19"/>
    <n v="6"/>
    <n v="7"/>
    <n v="6"/>
    <s v="Arsenal"/>
    <x v="3"/>
    <n v="2"/>
    <s v="SIN"/>
    <x v="24"/>
    <n v="0.68421052631578949"/>
    <n v="0.44912280701754381"/>
    <n v="0"/>
  </r>
  <r>
    <s v="Clausura 2011"/>
    <n v="11"/>
    <s v="Tigre"/>
    <n v="25"/>
    <n v="19"/>
    <n v="6"/>
    <n v="7"/>
    <n v="6"/>
    <s v="Tigre"/>
    <x v="3"/>
    <n v="2"/>
    <s v="SIN"/>
    <x v="24"/>
    <n v="0.68421052631578949"/>
    <n v="0.44912280701754381"/>
    <n v="0"/>
  </r>
  <r>
    <s v="Clausura 2011"/>
    <n v="12"/>
    <s v="All Boys"/>
    <n v="25"/>
    <n v="19"/>
    <n v="7"/>
    <n v="4"/>
    <n v="8"/>
    <s v="All Boys"/>
    <x v="3"/>
    <n v="2"/>
    <s v="SIN"/>
    <x v="24"/>
    <n v="0.68421052631578949"/>
    <n v="0.44912280701754381"/>
    <n v="0"/>
  </r>
  <r>
    <s v="Clausura 2011"/>
    <n v="13"/>
    <s v="Estudiantes (LP)"/>
    <n v="24"/>
    <n v="19"/>
    <n v="6"/>
    <n v="6"/>
    <n v="7"/>
    <s v="Estudiantes (LP)"/>
    <x v="3"/>
    <n v="2"/>
    <s v="SIN"/>
    <x v="19"/>
    <n v="0.68421052631578949"/>
    <n v="0.44912280701754381"/>
    <n v="0"/>
  </r>
  <r>
    <s v="Clausura 2011"/>
    <n v="14"/>
    <s v="San Lorenzo"/>
    <n v="23"/>
    <n v="19"/>
    <n v="5"/>
    <n v="8"/>
    <n v="6"/>
    <s v="San Lorenzo"/>
    <x v="3"/>
    <n v="2"/>
    <s v="SIN"/>
    <x v="29"/>
    <n v="0.68421052631578949"/>
    <n v="0.44912280701754381"/>
    <n v="0"/>
  </r>
  <r>
    <s v="Clausura 2011"/>
    <n v="15"/>
    <s v="Racing Club"/>
    <n v="23"/>
    <n v="19"/>
    <n v="7"/>
    <n v="2"/>
    <n v="10"/>
    <s v="Racing Club"/>
    <x v="3"/>
    <n v="2"/>
    <s v="SIN"/>
    <x v="29"/>
    <n v="0.68421052631578949"/>
    <n v="0.44912280701754381"/>
    <n v="0"/>
  </r>
  <r>
    <s v="Clausura 2011"/>
    <n v="16"/>
    <s v="Colon"/>
    <n v="21"/>
    <n v="19"/>
    <n v="6"/>
    <n v="3"/>
    <n v="10"/>
    <s v="Colon"/>
    <x v="3"/>
    <n v="2"/>
    <s v="SIN"/>
    <x v="7"/>
    <n v="0.68421052631578949"/>
    <n v="0.44912280701754381"/>
    <n v="0"/>
  </r>
  <r>
    <s v="Clausura 2011"/>
    <n v="17"/>
    <s v="Quilmes"/>
    <n v="20"/>
    <n v="19"/>
    <n v="5"/>
    <n v="5"/>
    <n v="9"/>
    <s v="Quilmes"/>
    <x v="3"/>
    <n v="2"/>
    <s v="SIN"/>
    <x v="20"/>
    <n v="0.68421052631578949"/>
    <n v="0.44912280701754381"/>
    <n v="0"/>
  </r>
  <r>
    <s v="Clausura 2011"/>
    <n v="18"/>
    <s v="Gimnasia (LP)"/>
    <n v="18"/>
    <n v="19"/>
    <n v="3"/>
    <n v="9"/>
    <n v="7"/>
    <s v="Gimnasia (LP)"/>
    <x v="3"/>
    <n v="2"/>
    <s v="SIN"/>
    <x v="25"/>
    <n v="0.68421052631578949"/>
    <n v="0.44912280701754381"/>
    <n v="0"/>
  </r>
  <r>
    <s v="Clausura 2011"/>
    <n v="19"/>
    <s v="Newells"/>
    <n v="16"/>
    <n v="19"/>
    <n v="4"/>
    <n v="4"/>
    <n v="11"/>
    <s v="Newells"/>
    <x v="3"/>
    <n v="2"/>
    <s v="SIN"/>
    <x v="10"/>
    <n v="0.68421052631578949"/>
    <n v="0.44912280701754381"/>
    <n v="0"/>
  </r>
  <r>
    <s v="Clausura 2011"/>
    <n v="20"/>
    <s v="Huracan"/>
    <n v="14"/>
    <n v="19"/>
    <n v="3"/>
    <n v="5"/>
    <n v="11"/>
    <s v="Huracan"/>
    <x v="3"/>
    <n v="2"/>
    <s v="SIN"/>
    <x v="27"/>
    <n v="0.68421052631578949"/>
    <n v="0.44912280701754381"/>
    <n v="0"/>
  </r>
  <r>
    <s v="Apertura 2011"/>
    <n v="1"/>
    <s v="Boca Juniors"/>
    <n v="43"/>
    <n v="19"/>
    <n v="12"/>
    <n v="7"/>
    <n v="0"/>
    <s v="Boca Juniors"/>
    <x v="4"/>
    <n v="3"/>
    <s v="SIN"/>
    <x v="22"/>
    <n v="0.75438596491228072"/>
    <n v="0.44122807017543864"/>
    <n v="1"/>
  </r>
  <r>
    <s v="Apertura 2011"/>
    <n v="2"/>
    <s v="Racing Club"/>
    <n v="31"/>
    <n v="19"/>
    <n v="7"/>
    <n v="10"/>
    <n v="2"/>
    <s v="Racing Club"/>
    <x v="4"/>
    <n v="3"/>
    <s v="SIN"/>
    <x v="4"/>
    <n v="0.75438596491228072"/>
    <n v="0.44122807017543864"/>
    <n v="1"/>
  </r>
  <r>
    <s v="Apertura 2011"/>
    <n v="3"/>
    <s v="Velez"/>
    <n v="31"/>
    <n v="19"/>
    <n v="9"/>
    <n v="4"/>
    <n v="6"/>
    <s v="Velez"/>
    <x v="4"/>
    <n v="3"/>
    <s v="SIN"/>
    <x v="4"/>
    <n v="0.75438596491228072"/>
    <n v="0.44122807017543864"/>
    <n v="1"/>
  </r>
  <r>
    <s v="Apertura 2011"/>
    <n v="4"/>
    <s v="Belgrano"/>
    <n v="31"/>
    <n v="19"/>
    <n v="8"/>
    <n v="7"/>
    <n v="4"/>
    <s v="Belgrano"/>
    <x v="4"/>
    <n v="3"/>
    <s v="SIN"/>
    <x v="4"/>
    <n v="0.75438596491228072"/>
    <n v="0.44122807017543864"/>
    <n v="1"/>
  </r>
  <r>
    <s v="Apertura 2011"/>
    <n v="5"/>
    <s v="Colon"/>
    <n v="31"/>
    <n v="19"/>
    <n v="8"/>
    <n v="7"/>
    <n v="4"/>
    <s v="Colon"/>
    <x v="4"/>
    <n v="3"/>
    <s v="SIN"/>
    <x v="4"/>
    <n v="0.75438596491228072"/>
    <n v="0.44122807017543864"/>
    <n v="1"/>
  </r>
  <r>
    <s v="Apertura 2011"/>
    <n v="6"/>
    <s v="Lanus"/>
    <n v="29"/>
    <n v="19"/>
    <n v="7"/>
    <n v="8"/>
    <n v="4"/>
    <s v="Lanus"/>
    <x v="4"/>
    <n v="3"/>
    <s v="SIN"/>
    <x v="17"/>
    <n v="0.75438596491228072"/>
    <n v="0.44122807017543864"/>
    <n v="1"/>
  </r>
  <r>
    <s v="Apertura 2011"/>
    <n v="7"/>
    <s v="Tigre"/>
    <n v="27"/>
    <n v="19"/>
    <n v="7"/>
    <n v="6"/>
    <n v="6"/>
    <s v="Tigre"/>
    <x v="4"/>
    <n v="3"/>
    <s v="SIN"/>
    <x v="5"/>
    <n v="0.75438596491228072"/>
    <n v="0.44122807017543864"/>
    <n v="1"/>
  </r>
  <r>
    <s v="Apertura 2011"/>
    <n v="8"/>
    <s v="Independiente"/>
    <n v="27"/>
    <n v="19"/>
    <n v="7"/>
    <n v="6"/>
    <n v="6"/>
    <s v="Independiente"/>
    <x v="4"/>
    <n v="3"/>
    <s v="SIN"/>
    <x v="5"/>
    <n v="0.75438596491228072"/>
    <n v="0.44122807017543864"/>
    <n v="1"/>
  </r>
  <r>
    <s v="Apertura 2011"/>
    <n v="9"/>
    <s v="San Martin (SJ)"/>
    <n v="26"/>
    <n v="19"/>
    <n v="6"/>
    <n v="8"/>
    <n v="5"/>
    <s v="San Martin (SJ)"/>
    <x v="4"/>
    <n v="3"/>
    <s v="SIN"/>
    <x v="18"/>
    <n v="0.75438596491228072"/>
    <n v="0.44122807017543864"/>
    <n v="1"/>
  </r>
  <r>
    <s v="Apertura 2011"/>
    <n v="10"/>
    <s v="Atl Rafaela"/>
    <n v="26"/>
    <n v="19"/>
    <n v="8"/>
    <n v="2"/>
    <n v="9"/>
    <s v="Atl Rafaela"/>
    <x v="4"/>
    <n v="3"/>
    <s v="SIN"/>
    <x v="18"/>
    <n v="0.75438596491228072"/>
    <n v="0.44122807017543864"/>
    <n v="1"/>
  </r>
  <r>
    <s v="Apertura 2011"/>
    <n v="11"/>
    <s v="Union"/>
    <n v="25"/>
    <n v="19"/>
    <n v="6"/>
    <n v="7"/>
    <n v="6"/>
    <s v="Union"/>
    <x v="4"/>
    <n v="3"/>
    <s v="SIN"/>
    <x v="24"/>
    <n v="0.75438596491228072"/>
    <n v="0.44122807017543864"/>
    <n v="0"/>
  </r>
  <r>
    <s v="Apertura 2011"/>
    <n v="12"/>
    <s v="Godoy Cruz"/>
    <n v="24"/>
    <n v="19"/>
    <n v="6"/>
    <n v="6"/>
    <n v="7"/>
    <s v="Godoy Cruz"/>
    <x v="4"/>
    <n v="3"/>
    <s v="SIN"/>
    <x v="19"/>
    <n v="0.75438596491228072"/>
    <n v="0.44122807017543864"/>
    <n v="0"/>
  </r>
  <r>
    <s v="Apertura 2011"/>
    <n v="13"/>
    <s v="Arsenal"/>
    <n v="24"/>
    <n v="19"/>
    <n v="6"/>
    <n v="6"/>
    <n v="7"/>
    <s v="Arsenal"/>
    <x v="4"/>
    <n v="3"/>
    <s v="SIN"/>
    <x v="19"/>
    <n v="0.75438596491228072"/>
    <n v="0.44122807017543864"/>
    <n v="0"/>
  </r>
  <r>
    <s v="Apertura 2011"/>
    <n v="14"/>
    <s v="Estudiantes (LP)"/>
    <n v="23"/>
    <n v="19"/>
    <n v="6"/>
    <n v="5"/>
    <n v="8"/>
    <s v="Estudiantes (LP)"/>
    <x v="4"/>
    <n v="3"/>
    <s v="SIN"/>
    <x v="29"/>
    <n v="0.75438596491228072"/>
    <n v="0.44122807017543864"/>
    <n v="0"/>
  </r>
  <r>
    <s v="Apertura 2011"/>
    <n v="15"/>
    <s v="Argentinos"/>
    <n v="22"/>
    <n v="19"/>
    <n v="5"/>
    <n v="7"/>
    <n v="7"/>
    <s v="Argentinos"/>
    <x v="4"/>
    <n v="3"/>
    <s v="SIN"/>
    <x v="6"/>
    <n v="0.75438596491228072"/>
    <n v="0.44122807017543864"/>
    <n v="0"/>
  </r>
  <r>
    <s v="Apertura 2011"/>
    <n v="16"/>
    <s v="All Boys"/>
    <n v="21"/>
    <n v="19"/>
    <n v="4"/>
    <n v="9"/>
    <n v="6"/>
    <s v="All Boys"/>
    <x v="4"/>
    <n v="3"/>
    <s v="SIN"/>
    <x v="7"/>
    <n v="0.75438596491228072"/>
    <n v="0.44122807017543864"/>
    <n v="0"/>
  </r>
  <r>
    <s v="Apertura 2011"/>
    <n v="17"/>
    <s v="San Lorenzo"/>
    <n v="19"/>
    <n v="19"/>
    <n v="5"/>
    <n v="4"/>
    <n v="10"/>
    <s v="San Lorenzo"/>
    <x v="4"/>
    <n v="3"/>
    <s v="SIN"/>
    <x v="8"/>
    <n v="0.75438596491228072"/>
    <n v="0.44122807017543864"/>
    <n v="0"/>
  </r>
  <r>
    <s v="Apertura 2011"/>
    <n v="18"/>
    <s v="Newells"/>
    <n v="16"/>
    <n v="19"/>
    <n v="1"/>
    <n v="13"/>
    <n v="5"/>
    <s v="Newells"/>
    <x v="4"/>
    <n v="3"/>
    <s v="SIN"/>
    <x v="10"/>
    <n v="0.75438596491228072"/>
    <n v="0.44122807017543864"/>
    <n v="0"/>
  </r>
  <r>
    <s v="Apertura 2011"/>
    <n v="19"/>
    <s v="Olimpo"/>
    <n v="16"/>
    <n v="19"/>
    <n v="2"/>
    <n v="10"/>
    <n v="7"/>
    <s v="Olimpo"/>
    <x v="4"/>
    <n v="3"/>
    <s v="SIN"/>
    <x v="10"/>
    <n v="0.75438596491228072"/>
    <n v="0.44122807017543864"/>
    <n v="0"/>
  </r>
  <r>
    <s v="Apertura 2011"/>
    <n v="20"/>
    <s v="Banfield"/>
    <n v="11"/>
    <n v="19"/>
    <n v="3"/>
    <n v="2"/>
    <n v="14"/>
    <s v="Banfield"/>
    <x v="4"/>
    <n v="3"/>
    <s v="SIN"/>
    <x v="12"/>
    <n v="0.75438596491228072"/>
    <n v="0.44122807017543864"/>
    <n v="0"/>
  </r>
  <r>
    <s v="Clausura 2012"/>
    <n v="1"/>
    <s v="Arsenal"/>
    <n v="38"/>
    <n v="19"/>
    <n v="11"/>
    <n v="5"/>
    <n v="3"/>
    <s v="Arsenal"/>
    <x v="5"/>
    <n v="3"/>
    <s v="SIN"/>
    <x v="30"/>
    <n v="0.66666666666666663"/>
    <n v="0.44824561403508767"/>
    <n v="1"/>
  </r>
  <r>
    <s v="Clausura 2012"/>
    <n v="2"/>
    <s v="Tigre"/>
    <n v="36"/>
    <n v="19"/>
    <n v="10"/>
    <n v="6"/>
    <n v="3"/>
    <s v="Tigre"/>
    <x v="5"/>
    <n v="3"/>
    <s v="SIN"/>
    <x v="31"/>
    <n v="0.66666666666666663"/>
    <n v="0.44824561403508767"/>
    <n v="1"/>
  </r>
  <r>
    <s v="Clausura 2012"/>
    <n v="3"/>
    <s v="Velez"/>
    <n v="33"/>
    <n v="19"/>
    <n v="9"/>
    <n v="6"/>
    <n v="4"/>
    <s v="Velez"/>
    <x v="5"/>
    <n v="3"/>
    <s v="SIN"/>
    <x v="32"/>
    <n v="0.66666666666666663"/>
    <n v="0.44824561403508767"/>
    <n v="1"/>
  </r>
  <r>
    <s v="Clausura 2012"/>
    <n v="4"/>
    <s v="Boca Juniors"/>
    <n v="33"/>
    <n v="19"/>
    <n v="9"/>
    <n v="6"/>
    <n v="4"/>
    <s v="Boca Juniors"/>
    <x v="5"/>
    <n v="3"/>
    <s v="SIN"/>
    <x v="32"/>
    <n v="0.66666666666666663"/>
    <n v="0.44824561403508767"/>
    <n v="1"/>
  </r>
  <r>
    <s v="Clausura 2012"/>
    <n v="5"/>
    <s v="All Boys"/>
    <n v="33"/>
    <n v="19"/>
    <n v="9"/>
    <n v="6"/>
    <n v="4"/>
    <s v="All Boys"/>
    <x v="5"/>
    <n v="3"/>
    <s v="SIN"/>
    <x v="32"/>
    <n v="0.66666666666666663"/>
    <n v="0.44824561403508767"/>
    <n v="1"/>
  </r>
  <r>
    <s v="Clausura 2012"/>
    <n v="6"/>
    <s v="Newells"/>
    <n v="32"/>
    <n v="19"/>
    <n v="9"/>
    <n v="5"/>
    <n v="5"/>
    <s v="Newells"/>
    <x v="5"/>
    <n v="3"/>
    <s v="SIN"/>
    <x v="3"/>
    <n v="0.66666666666666663"/>
    <n v="0.44824561403508767"/>
    <n v="1"/>
  </r>
  <r>
    <s v="Clausura 2012"/>
    <n v="7"/>
    <s v="Colon"/>
    <n v="29"/>
    <n v="19"/>
    <n v="7"/>
    <n v="8"/>
    <n v="4"/>
    <s v="Colon"/>
    <x v="5"/>
    <n v="3"/>
    <s v="SIN"/>
    <x v="17"/>
    <n v="0.66666666666666663"/>
    <n v="0.44824561403508767"/>
    <n v="1"/>
  </r>
  <r>
    <s v="Clausura 2012"/>
    <n v="8"/>
    <s v="Argentinos"/>
    <n v="27"/>
    <n v="19"/>
    <n v="7"/>
    <n v="6"/>
    <n v="6"/>
    <s v="Argentinos"/>
    <x v="5"/>
    <n v="3"/>
    <s v="SIN"/>
    <x v="5"/>
    <n v="0.66666666666666663"/>
    <n v="0.44824561403508767"/>
    <n v="1"/>
  </r>
  <r>
    <s v="Clausura 2012"/>
    <n v="9"/>
    <s v="Estudiantes (LP)"/>
    <n v="27"/>
    <n v="19"/>
    <n v="7"/>
    <n v="6"/>
    <n v="6"/>
    <s v="Estudiantes (LP)"/>
    <x v="5"/>
    <n v="3"/>
    <s v="SIN"/>
    <x v="5"/>
    <n v="0.66666666666666663"/>
    <n v="0.44824561403508767"/>
    <n v="1"/>
  </r>
  <r>
    <s v="Clausura 2012"/>
    <n v="10"/>
    <s v="Lanus"/>
    <n v="26"/>
    <n v="19"/>
    <n v="7"/>
    <n v="5"/>
    <n v="7"/>
    <s v="Lanus"/>
    <x v="5"/>
    <n v="3"/>
    <s v="SIN"/>
    <x v="18"/>
    <n v="0.66666666666666663"/>
    <n v="0.44824561403508767"/>
    <n v="1"/>
  </r>
  <r>
    <s v="Clausura 2012"/>
    <n v="11"/>
    <s v="Union"/>
    <n v="25"/>
    <n v="19"/>
    <n v="5"/>
    <n v="10"/>
    <n v="4"/>
    <s v="Union"/>
    <x v="5"/>
    <n v="3"/>
    <s v="SIN"/>
    <x v="24"/>
    <n v="0.66666666666666663"/>
    <n v="0.44824561403508767"/>
    <n v="0"/>
  </r>
  <r>
    <s v="Clausura 2012"/>
    <n v="12"/>
    <s v="San Lorenzo"/>
    <n v="25"/>
    <n v="19"/>
    <n v="6"/>
    <n v="7"/>
    <n v="6"/>
    <s v="San Lorenzo"/>
    <x v="5"/>
    <n v="3"/>
    <s v="SIN"/>
    <x v="24"/>
    <n v="0.66666666666666663"/>
    <n v="0.44824561403508767"/>
    <n v="0"/>
  </r>
  <r>
    <s v="Clausura 2012"/>
    <n v="13"/>
    <s v="Atl Rafaela"/>
    <n v="24"/>
    <n v="19"/>
    <n v="6"/>
    <n v="6"/>
    <n v="7"/>
    <s v="Atl Rafaela"/>
    <x v="5"/>
    <n v="3"/>
    <s v="SIN"/>
    <x v="19"/>
    <n v="0.66666666666666663"/>
    <n v="0.44824561403508767"/>
    <n v="0"/>
  </r>
  <r>
    <s v="Clausura 2012"/>
    <n v="14"/>
    <s v="Belgrano"/>
    <n v="24"/>
    <n v="19"/>
    <n v="6"/>
    <n v="6"/>
    <n v="7"/>
    <s v="Belgrano"/>
    <x v="5"/>
    <n v="3"/>
    <s v="SIN"/>
    <x v="19"/>
    <n v="0.66666666666666663"/>
    <n v="0.44824561403508767"/>
    <n v="0"/>
  </r>
  <r>
    <s v="Clausura 2012"/>
    <n v="15"/>
    <s v="San Martin (SJ)"/>
    <n v="22"/>
    <n v="19"/>
    <n v="6"/>
    <n v="4"/>
    <n v="9"/>
    <s v="San Martin (SJ)"/>
    <x v="5"/>
    <n v="3"/>
    <s v="SIN"/>
    <x v="6"/>
    <n v="0.66666666666666663"/>
    <n v="0.44824561403508767"/>
    <n v="0"/>
  </r>
  <r>
    <s v="Clausura 2012"/>
    <n v="16"/>
    <s v="Independiente"/>
    <n v="20"/>
    <n v="19"/>
    <n v="5"/>
    <n v="5"/>
    <n v="9"/>
    <s v="Independiente"/>
    <x v="5"/>
    <n v="3"/>
    <s v="SIN"/>
    <x v="20"/>
    <n v="0.66666666666666663"/>
    <n v="0.44824561403508767"/>
    <n v="0"/>
  </r>
  <r>
    <s v="Clausura 2012"/>
    <n v="17"/>
    <s v="Racing Club"/>
    <n v="19"/>
    <n v="19"/>
    <n v="5"/>
    <n v="4"/>
    <n v="10"/>
    <s v="Racing Club"/>
    <x v="5"/>
    <n v="3"/>
    <s v="SIN"/>
    <x v="8"/>
    <n v="0.66666666666666663"/>
    <n v="0.44824561403508767"/>
    <n v="0"/>
  </r>
  <r>
    <s v="Clausura 2012"/>
    <n v="18"/>
    <s v="Godoy Cruz"/>
    <n v="14"/>
    <n v="19"/>
    <n v="2"/>
    <n v="8"/>
    <n v="9"/>
    <s v="Godoy Cruz"/>
    <x v="5"/>
    <n v="3"/>
    <s v="SIN"/>
    <x v="27"/>
    <n v="0.66666666666666663"/>
    <n v="0.44824561403508767"/>
    <n v="0"/>
  </r>
  <r>
    <s v="Clausura 2012"/>
    <n v="19"/>
    <s v="Olimpo"/>
    <n v="13"/>
    <n v="19"/>
    <n v="3"/>
    <n v="4"/>
    <n v="12"/>
    <s v="Olimpo"/>
    <x v="5"/>
    <n v="3"/>
    <s v="SIN"/>
    <x v="11"/>
    <n v="0.66666666666666663"/>
    <n v="0.44824561403508767"/>
    <n v="0"/>
  </r>
  <r>
    <s v="Clausura 2012"/>
    <n v="20"/>
    <s v="Banfield"/>
    <n v="11"/>
    <n v="19"/>
    <n v="2"/>
    <n v="5"/>
    <n v="12"/>
    <s v="Banfield"/>
    <x v="5"/>
    <n v="3"/>
    <s v="SIN"/>
    <x v="12"/>
    <n v="0.66666666666666663"/>
    <n v="0.44824561403508767"/>
    <n v="0"/>
  </r>
  <r>
    <s v="Inicial 2012"/>
    <n v="1"/>
    <s v="Velez"/>
    <n v="41"/>
    <n v="19"/>
    <n v="13"/>
    <n v="2"/>
    <n v="4"/>
    <s v="Velez"/>
    <x v="6"/>
    <n v="4"/>
    <s v="SIN"/>
    <x v="0"/>
    <n v="0.7192982456140351"/>
    <n v="0.44385964912280695"/>
    <n v="1"/>
  </r>
  <r>
    <s v="Inicial 2012"/>
    <n v="2"/>
    <s v="Newells"/>
    <n v="36"/>
    <n v="19"/>
    <n v="9"/>
    <n v="9"/>
    <n v="1"/>
    <s v="Newells"/>
    <x v="6"/>
    <n v="4"/>
    <s v="SIN"/>
    <x v="31"/>
    <n v="0.7192982456140351"/>
    <n v="0.44385964912280695"/>
    <n v="1"/>
  </r>
  <r>
    <s v="Inicial 2012"/>
    <n v="3"/>
    <s v="Belgrano"/>
    <n v="36"/>
    <n v="19"/>
    <n v="10"/>
    <n v="6"/>
    <n v="3"/>
    <s v="Belgrano"/>
    <x v="6"/>
    <n v="4"/>
    <s v="SIN"/>
    <x v="31"/>
    <n v="0.7192982456140351"/>
    <n v="0.44385964912280695"/>
    <n v="1"/>
  </r>
  <r>
    <s v="Inicial 2012"/>
    <n v="4"/>
    <s v="Lanus"/>
    <n v="34"/>
    <n v="19"/>
    <n v="10"/>
    <n v="4"/>
    <n v="5"/>
    <s v="Lanus"/>
    <x v="6"/>
    <n v="4"/>
    <s v="SIN"/>
    <x v="2"/>
    <n v="0.7192982456140351"/>
    <n v="0.44385964912280695"/>
    <n v="1"/>
  </r>
  <r>
    <s v="Inicial 2012"/>
    <n v="5"/>
    <s v="Racing Club"/>
    <n v="33"/>
    <n v="19"/>
    <n v="9"/>
    <n v="6"/>
    <n v="4"/>
    <s v="Racing Club"/>
    <x v="6"/>
    <n v="4"/>
    <s v="SIN"/>
    <x v="32"/>
    <n v="0.7192982456140351"/>
    <n v="0.44385964912280695"/>
    <n v="1"/>
  </r>
  <r>
    <s v="Inicial 2012"/>
    <n v="6"/>
    <s v="Boca Juniors"/>
    <n v="33"/>
    <n v="19"/>
    <n v="9"/>
    <n v="6"/>
    <n v="4"/>
    <s v="Boca Juniors"/>
    <x v="6"/>
    <n v="4"/>
    <s v="SIN"/>
    <x v="32"/>
    <n v="0.7192982456140351"/>
    <n v="0.44385964912280695"/>
    <n v="1"/>
  </r>
  <r>
    <s v="Inicial 2012"/>
    <n v="7"/>
    <s v="Arsenal"/>
    <n v="31"/>
    <n v="19"/>
    <n v="9"/>
    <n v="4"/>
    <n v="6"/>
    <s v="Arsenal"/>
    <x v="6"/>
    <n v="4"/>
    <s v="SIN"/>
    <x v="4"/>
    <n v="0.7192982456140351"/>
    <n v="0.44385964912280695"/>
    <n v="1"/>
  </r>
  <r>
    <s v="Inicial 2012"/>
    <n v="8"/>
    <s v="River Plate"/>
    <n v="29"/>
    <n v="19"/>
    <n v="7"/>
    <n v="8"/>
    <n v="4"/>
    <s v="River Plate"/>
    <x v="6"/>
    <n v="4"/>
    <s v="SIN"/>
    <x v="17"/>
    <n v="0.7192982456140351"/>
    <n v="0.44385964912280695"/>
    <n v="1"/>
  </r>
  <r>
    <s v="Inicial 2012"/>
    <n v="9"/>
    <s v="Estudiantes (LP)"/>
    <n v="28"/>
    <n v="19"/>
    <n v="8"/>
    <n v="4"/>
    <n v="7"/>
    <s v="Estudiantes (LP)"/>
    <x v="6"/>
    <n v="4"/>
    <s v="SIN"/>
    <x v="23"/>
    <n v="0.7192982456140351"/>
    <n v="0.44385964912280695"/>
    <n v="1"/>
  </r>
  <r>
    <s v="Inicial 2012"/>
    <n v="10"/>
    <s v="Colon"/>
    <n v="26"/>
    <n v="19"/>
    <n v="6"/>
    <n v="8"/>
    <n v="5"/>
    <s v="Colon"/>
    <x v="6"/>
    <n v="4"/>
    <s v="SIN"/>
    <x v="18"/>
    <n v="0.7192982456140351"/>
    <n v="0.44385964912280695"/>
    <n v="1"/>
  </r>
  <r>
    <s v="Inicial 2012"/>
    <n v="11"/>
    <s v="San Lorenzo"/>
    <n v="26"/>
    <n v="19"/>
    <n v="6"/>
    <n v="8"/>
    <n v="5"/>
    <s v="San Lorenzo"/>
    <x v="6"/>
    <n v="4"/>
    <s v="SIN"/>
    <x v="18"/>
    <n v="0.7192982456140351"/>
    <n v="0.44385964912280695"/>
    <n v="1"/>
  </r>
  <r>
    <s v="Inicial 2012"/>
    <n v="12"/>
    <s v="All Boys"/>
    <n v="21"/>
    <n v="19"/>
    <n v="5"/>
    <n v="6"/>
    <n v="8"/>
    <s v="All Boys"/>
    <x v="6"/>
    <n v="4"/>
    <s v="SIN"/>
    <x v="7"/>
    <n v="0.7192982456140351"/>
    <n v="0.44385964912280695"/>
    <n v="0"/>
  </r>
  <r>
    <s v="Inicial 2012"/>
    <n v="13"/>
    <s v="Atl Rafaela"/>
    <n v="20"/>
    <n v="19"/>
    <n v="5"/>
    <n v="5"/>
    <n v="9"/>
    <s v="Atl Rafaela"/>
    <x v="6"/>
    <n v="4"/>
    <s v="SIN"/>
    <x v="20"/>
    <n v="0.7192982456140351"/>
    <n v="0.44385964912280695"/>
    <n v="0"/>
  </r>
  <r>
    <s v="Inicial 2012"/>
    <n v="14"/>
    <s v="Godoy Cruz"/>
    <n v="20"/>
    <n v="19"/>
    <n v="5"/>
    <n v="5"/>
    <n v="9"/>
    <s v="Godoy Cruz"/>
    <x v="6"/>
    <n v="4"/>
    <s v="SIN"/>
    <x v="20"/>
    <n v="0.7192982456140351"/>
    <n v="0.44385964912280695"/>
    <n v="0"/>
  </r>
  <r>
    <s v="Inicial 2012"/>
    <n v="15"/>
    <s v="Quilmes"/>
    <n v="19"/>
    <n v="19"/>
    <n v="3"/>
    <n v="10"/>
    <n v="6"/>
    <s v="Quilmes"/>
    <x v="6"/>
    <n v="4"/>
    <s v="SIN"/>
    <x v="8"/>
    <n v="0.7192982456140351"/>
    <n v="0.44385964912280695"/>
    <n v="0"/>
  </r>
  <r>
    <s v="Inicial 2012"/>
    <n v="16"/>
    <s v="Argentinos"/>
    <n v="19"/>
    <n v="19"/>
    <n v="4"/>
    <n v="7"/>
    <n v="8"/>
    <s v="Argentinos"/>
    <x v="6"/>
    <n v="4"/>
    <s v="SIN"/>
    <x v="8"/>
    <n v="0.7192982456140351"/>
    <n v="0.44385964912280695"/>
    <n v="0"/>
  </r>
  <r>
    <s v="Inicial 2012"/>
    <n v="17"/>
    <s v="San Martin (SJ)"/>
    <n v="17"/>
    <n v="19"/>
    <n v="4"/>
    <n v="5"/>
    <n v="10"/>
    <s v="San Martin (SJ)"/>
    <x v="6"/>
    <n v="4"/>
    <s v="SIN"/>
    <x v="9"/>
    <n v="0.7192982456140351"/>
    <n v="0.44385964912280695"/>
    <n v="0"/>
  </r>
  <r>
    <s v="Inicial 2012"/>
    <n v="18"/>
    <s v="Independiente"/>
    <n v="17"/>
    <n v="19"/>
    <n v="3"/>
    <n v="8"/>
    <n v="8"/>
    <s v="Independiente"/>
    <x v="6"/>
    <n v="4"/>
    <s v="SIN"/>
    <x v="9"/>
    <n v="0.7192982456140351"/>
    <n v="0.44385964912280695"/>
    <n v="0"/>
  </r>
  <r>
    <s v="Inicial 2012"/>
    <n v="19"/>
    <s v="Tigre"/>
    <n v="13"/>
    <n v="19"/>
    <n v="1"/>
    <n v="10"/>
    <n v="8"/>
    <s v="Tigre"/>
    <x v="6"/>
    <n v="4"/>
    <s v="SIN"/>
    <x v="11"/>
    <n v="0.7192982456140351"/>
    <n v="0.44385964912280695"/>
    <n v="0"/>
  </r>
  <r>
    <s v="Inicial 2012"/>
    <n v="20"/>
    <s v="Union"/>
    <n v="7"/>
    <n v="19"/>
    <n v="0"/>
    <n v="7"/>
    <n v="12"/>
    <s v="Union"/>
    <x v="6"/>
    <n v="4"/>
    <s v="SIN"/>
    <x v="33"/>
    <n v="0.7192982456140351"/>
    <n v="0.44385964912280695"/>
    <n v="0"/>
  </r>
  <r>
    <s v="Final 2013"/>
    <n v="1"/>
    <s v="Newells"/>
    <n v="38"/>
    <n v="19"/>
    <n v="12"/>
    <n v="2"/>
    <n v="5"/>
    <s v="Newells"/>
    <x v="7"/>
    <n v="4"/>
    <s v="SIN"/>
    <x v="30"/>
    <n v="0.66666666666666663"/>
    <n v="0.44210526315789478"/>
    <n v="1"/>
  </r>
  <r>
    <s v="Final 2013"/>
    <n v="2"/>
    <s v="River Plate"/>
    <n v="35"/>
    <n v="19"/>
    <n v="10"/>
    <n v="5"/>
    <n v="4"/>
    <s v="River Plate"/>
    <x v="7"/>
    <n v="4"/>
    <s v="SIN"/>
    <x v="28"/>
    <n v="0.66666666666666663"/>
    <n v="0.44210526315789478"/>
    <n v="1"/>
  </r>
  <r>
    <s v="Final 2013"/>
    <n v="3"/>
    <s v="Lanus"/>
    <n v="33"/>
    <n v="19"/>
    <n v="8"/>
    <n v="9"/>
    <n v="2"/>
    <s v="Lanus"/>
    <x v="7"/>
    <n v="4"/>
    <s v="SIN"/>
    <x v="32"/>
    <n v="0.66666666666666663"/>
    <n v="0.44210526315789478"/>
    <n v="1"/>
  </r>
  <r>
    <s v="Final 2013"/>
    <n v="4"/>
    <s v="San Lorenzo"/>
    <n v="32"/>
    <n v="19"/>
    <n v="8"/>
    <n v="8"/>
    <n v="3"/>
    <s v="San Lorenzo"/>
    <x v="7"/>
    <n v="4"/>
    <s v="SIN"/>
    <x v="3"/>
    <n v="0.66666666666666663"/>
    <n v="0.44210526315789478"/>
    <n v="1"/>
  </r>
  <r>
    <s v="Final 2013"/>
    <n v="5"/>
    <s v="Quilmes"/>
    <n v="31"/>
    <n v="19"/>
    <n v="8"/>
    <n v="7"/>
    <n v="4"/>
    <s v="Quilmes"/>
    <x v="7"/>
    <n v="4"/>
    <s v="SIN"/>
    <x v="4"/>
    <n v="0.66666666666666663"/>
    <n v="0.44210526315789478"/>
    <n v="1"/>
  </r>
  <r>
    <s v="Final 2013"/>
    <n v="6"/>
    <s v="Racing Club"/>
    <n v="29"/>
    <n v="19"/>
    <n v="8"/>
    <n v="5"/>
    <n v="6"/>
    <s v="Racing Club"/>
    <x v="7"/>
    <n v="4"/>
    <s v="SIN"/>
    <x v="17"/>
    <n v="0.66666666666666663"/>
    <n v="0.44210526315789478"/>
    <n v="1"/>
  </r>
  <r>
    <s v="Final 2013"/>
    <n v="7"/>
    <s v="Godoy Cruz"/>
    <n v="29"/>
    <n v="19"/>
    <n v="7"/>
    <n v="8"/>
    <n v="4"/>
    <s v="Godoy Cruz"/>
    <x v="7"/>
    <n v="4"/>
    <s v="SIN"/>
    <x v="17"/>
    <n v="0.66666666666666663"/>
    <n v="0.44210526315789478"/>
    <n v="1"/>
  </r>
  <r>
    <s v="Final 2013"/>
    <n v="8"/>
    <s v="Arsenal"/>
    <n v="29"/>
    <n v="19"/>
    <n v="8"/>
    <n v="5"/>
    <n v="6"/>
    <s v="Arsenal"/>
    <x v="7"/>
    <n v="4"/>
    <s v="SIN"/>
    <x v="17"/>
    <n v="0.66666666666666663"/>
    <n v="0.44210526315789478"/>
    <n v="1"/>
  </r>
  <r>
    <s v="Final 2013"/>
    <n v="9"/>
    <s v="San Martin (SJ)"/>
    <n v="26"/>
    <n v="19"/>
    <n v="7"/>
    <n v="5"/>
    <n v="7"/>
    <s v="San Martin (SJ)"/>
    <x v="7"/>
    <n v="4"/>
    <s v="SIN"/>
    <x v="18"/>
    <n v="0.66666666666666663"/>
    <n v="0.44210526315789478"/>
    <n v="1"/>
  </r>
  <r>
    <s v="Final 2013"/>
    <n v="10"/>
    <s v="Belgrano"/>
    <n v="23"/>
    <n v="19"/>
    <n v="4"/>
    <n v="11"/>
    <n v="4"/>
    <s v="Belgrano"/>
    <x v="7"/>
    <n v="4"/>
    <s v="SIN"/>
    <x v="29"/>
    <n v="0.66666666666666663"/>
    <n v="0.44210526315789478"/>
    <n v="0"/>
  </r>
  <r>
    <s v="Final 2013"/>
    <n v="11"/>
    <s v="Atl Rafaela"/>
    <n v="23"/>
    <n v="19"/>
    <n v="5"/>
    <n v="8"/>
    <n v="6"/>
    <s v="Atl Rafaela"/>
    <x v="7"/>
    <n v="4"/>
    <s v="SIN"/>
    <x v="29"/>
    <n v="0.66666666666666663"/>
    <n v="0.44210526315789478"/>
    <n v="0"/>
  </r>
  <r>
    <s v="Final 2013"/>
    <n v="12"/>
    <s v="Independiente"/>
    <n v="22"/>
    <n v="19"/>
    <n v="5"/>
    <n v="7"/>
    <n v="7"/>
    <s v="Independiente"/>
    <x v="7"/>
    <n v="4"/>
    <s v="SIN"/>
    <x v="6"/>
    <n v="0.66666666666666663"/>
    <n v="0.44210526315789478"/>
    <n v="0"/>
  </r>
  <r>
    <s v="Final 2013"/>
    <n v="13"/>
    <s v="Tigre"/>
    <n v="21"/>
    <n v="19"/>
    <n v="6"/>
    <n v="3"/>
    <n v="10"/>
    <s v="Tigre"/>
    <x v="7"/>
    <n v="4"/>
    <s v="SIN"/>
    <x v="7"/>
    <n v="0.66666666666666663"/>
    <n v="0.44210526315789478"/>
    <n v="0"/>
  </r>
  <r>
    <s v="Final 2013"/>
    <n v="14"/>
    <s v="Velez"/>
    <n v="20"/>
    <n v="19"/>
    <n v="4"/>
    <n v="8"/>
    <n v="7"/>
    <s v="Velez"/>
    <x v="7"/>
    <n v="4"/>
    <s v="SIN"/>
    <x v="20"/>
    <n v="0.66666666666666663"/>
    <n v="0.44210526315789478"/>
    <n v="0"/>
  </r>
  <r>
    <s v="Final 2013"/>
    <n v="15"/>
    <s v="Estudiantes (LP)"/>
    <n v="20"/>
    <n v="19"/>
    <n v="4"/>
    <n v="8"/>
    <n v="7"/>
    <s v="Estudiantes (LP)"/>
    <x v="7"/>
    <n v="4"/>
    <s v="SIN"/>
    <x v="20"/>
    <n v="0.66666666666666663"/>
    <n v="0.44210526315789478"/>
    <n v="0"/>
  </r>
  <r>
    <s v="Final 2013"/>
    <n v="16"/>
    <s v="All Boys"/>
    <n v="20"/>
    <n v="19"/>
    <n v="5"/>
    <n v="5"/>
    <n v="9"/>
    <s v="All Boys"/>
    <x v="7"/>
    <n v="4"/>
    <s v="SIN"/>
    <x v="20"/>
    <n v="0.66666666666666663"/>
    <n v="0.44210526315789478"/>
    <n v="0"/>
  </r>
  <r>
    <s v="Final 2013"/>
    <n v="17"/>
    <s v="Colon"/>
    <n v="20"/>
    <n v="19"/>
    <n v="5"/>
    <n v="5"/>
    <n v="9"/>
    <s v="Colon"/>
    <x v="7"/>
    <n v="4"/>
    <s v="SIN"/>
    <x v="20"/>
    <n v="0.66666666666666663"/>
    <n v="0.44210526315789478"/>
    <n v="0"/>
  </r>
  <r>
    <s v="Final 2013"/>
    <n v="18"/>
    <s v="Argentinos"/>
    <n v="18"/>
    <n v="19"/>
    <n v="4"/>
    <n v="6"/>
    <n v="9"/>
    <s v="Argentinos"/>
    <x v="7"/>
    <n v="4"/>
    <s v="SIN"/>
    <x v="25"/>
    <n v="0.66666666666666663"/>
    <n v="0.44210526315789478"/>
    <n v="0"/>
  </r>
  <r>
    <s v="Final 2013"/>
    <n v="19"/>
    <s v="Boca Juniors"/>
    <n v="18"/>
    <n v="19"/>
    <n v="3"/>
    <n v="9"/>
    <n v="7"/>
    <s v="Boca Juniors"/>
    <x v="7"/>
    <n v="4"/>
    <s v="SIN"/>
    <x v="25"/>
    <n v="0.66666666666666663"/>
    <n v="0.44210526315789478"/>
    <n v="0"/>
  </r>
  <r>
    <s v="Final 2013"/>
    <n v="20"/>
    <s v="Union"/>
    <n v="17"/>
    <n v="19"/>
    <n v="3"/>
    <n v="8"/>
    <n v="8"/>
    <s v="Union"/>
    <x v="7"/>
    <n v="4"/>
    <s v="SIN"/>
    <x v="9"/>
    <n v="0.66666666666666663"/>
    <n v="0.44210526315789478"/>
    <n v="0"/>
  </r>
  <r>
    <s v="Inicial 2013"/>
    <n v="1"/>
    <s v="San Lorenzo"/>
    <n v="33"/>
    <n v="19"/>
    <n v="9"/>
    <n v="6"/>
    <n v="4"/>
    <s v="San Lorenzo"/>
    <x v="8"/>
    <n v="5"/>
    <s v="SIN"/>
    <x v="32"/>
    <n v="0.57894736842105265"/>
    <n v="0.44298245614035087"/>
    <n v="1"/>
  </r>
  <r>
    <s v="Inicial 2013"/>
    <n v="2"/>
    <s v="Lanus"/>
    <n v="31"/>
    <n v="19"/>
    <n v="8"/>
    <n v="7"/>
    <n v="4"/>
    <s v="Lanus"/>
    <x v="8"/>
    <n v="5"/>
    <s v="SIN"/>
    <x v="4"/>
    <n v="0.57894736842105265"/>
    <n v="0.44298245614035087"/>
    <n v="1"/>
  </r>
  <r>
    <s v="Inicial 2013"/>
    <n v="3"/>
    <s v="Velez"/>
    <n v="31"/>
    <n v="19"/>
    <n v="8"/>
    <n v="7"/>
    <n v="4"/>
    <s v="Velez"/>
    <x v="8"/>
    <n v="5"/>
    <s v="SIN"/>
    <x v="4"/>
    <n v="0.57894736842105265"/>
    <n v="0.44298245614035087"/>
    <n v="1"/>
  </r>
  <r>
    <s v="Inicial 2013"/>
    <n v="4"/>
    <s v="Newells"/>
    <n v="31"/>
    <n v="19"/>
    <n v="8"/>
    <n v="7"/>
    <n v="4"/>
    <s v="Newells"/>
    <x v="8"/>
    <n v="5"/>
    <s v="SIN"/>
    <x v="4"/>
    <n v="0.57894736842105265"/>
    <n v="0.44298245614035087"/>
    <n v="1"/>
  </r>
  <r>
    <s v="Inicial 2013"/>
    <n v="5"/>
    <s v="Arsenal"/>
    <n v="30"/>
    <n v="19"/>
    <n v="7"/>
    <n v="9"/>
    <n v="3"/>
    <s v="Arsenal"/>
    <x v="8"/>
    <n v="5"/>
    <s v="SIN"/>
    <x v="16"/>
    <n v="0.57894736842105265"/>
    <n v="0.44298245614035087"/>
    <n v="1"/>
  </r>
  <r>
    <s v="Inicial 2013"/>
    <n v="6"/>
    <s v="Belgrano"/>
    <n v="29"/>
    <n v="19"/>
    <n v="8"/>
    <n v="5"/>
    <n v="6"/>
    <s v="Belgrano"/>
    <x v="8"/>
    <n v="5"/>
    <s v="SIN"/>
    <x v="17"/>
    <n v="0.57894736842105265"/>
    <n v="0.44298245614035087"/>
    <n v="1"/>
  </r>
  <r>
    <s v="Inicial 2013"/>
    <n v="7"/>
    <s v="Boca Juniors"/>
    <n v="29"/>
    <n v="19"/>
    <n v="8"/>
    <n v="5"/>
    <n v="6"/>
    <s v="Boca Juniors"/>
    <x v="8"/>
    <n v="5"/>
    <s v="SIN"/>
    <x v="17"/>
    <n v="0.57894736842105265"/>
    <n v="0.44298245614035087"/>
    <n v="1"/>
  </r>
  <r>
    <s v="Inicial 2013"/>
    <n v="8"/>
    <s v="Atl Rafaela"/>
    <n v="29"/>
    <n v="19"/>
    <n v="8"/>
    <n v="5"/>
    <n v="6"/>
    <s v="Atl Rafaela"/>
    <x v="8"/>
    <n v="5"/>
    <s v="SIN"/>
    <x v="17"/>
    <n v="0.57894736842105265"/>
    <n v="0.44298245614035087"/>
    <n v="1"/>
  </r>
  <r>
    <s v="Inicial 2013"/>
    <n v="9"/>
    <s v="Estudiantes (LP)"/>
    <n v="27"/>
    <n v="19"/>
    <n v="6"/>
    <n v="9"/>
    <n v="4"/>
    <s v="Estudiantes (LP)"/>
    <x v="8"/>
    <n v="5"/>
    <s v="SIN"/>
    <x v="5"/>
    <n v="0.57894736842105265"/>
    <n v="0.44298245614035087"/>
    <n v="1"/>
  </r>
  <r>
    <s v="Inicial 2013"/>
    <n v="10"/>
    <s v="Rosario Central"/>
    <n v="26"/>
    <n v="19"/>
    <n v="7"/>
    <n v="5"/>
    <n v="7"/>
    <s v="Rosario Central"/>
    <x v="8"/>
    <n v="5"/>
    <s v="SIN"/>
    <x v="18"/>
    <n v="0.57894736842105265"/>
    <n v="0.44298245614035087"/>
    <n v="1"/>
  </r>
  <r>
    <s v="Inicial 2013"/>
    <n v="11"/>
    <s v="Gimnasia (LP)"/>
    <n v="26"/>
    <n v="19"/>
    <n v="6"/>
    <n v="8"/>
    <n v="5"/>
    <s v="Gimnasia (LP)"/>
    <x v="8"/>
    <n v="5"/>
    <s v="SIN"/>
    <x v="18"/>
    <n v="0.57894736842105265"/>
    <n v="0.44298245614035087"/>
    <n v="1"/>
  </r>
  <r>
    <s v="Inicial 2013"/>
    <n v="12"/>
    <s v="Tigre"/>
    <n v="25"/>
    <n v="19"/>
    <n v="7"/>
    <n v="4"/>
    <n v="8"/>
    <s v="Tigre"/>
    <x v="8"/>
    <n v="5"/>
    <s v="SIN"/>
    <x v="24"/>
    <n v="0.57894736842105265"/>
    <n v="0.44298245614035087"/>
    <n v="0"/>
  </r>
  <r>
    <s v="Inicial 2013"/>
    <n v="13"/>
    <s v="Argentinos"/>
    <n v="25"/>
    <n v="19"/>
    <n v="7"/>
    <n v="4"/>
    <n v="8"/>
    <s v="Argentinos"/>
    <x v="8"/>
    <n v="5"/>
    <s v="SIN"/>
    <x v="24"/>
    <n v="0.57894736842105265"/>
    <n v="0.44298245614035087"/>
    <n v="0"/>
  </r>
  <r>
    <s v="Inicial 2013"/>
    <n v="14"/>
    <s v="Godoy Cruz"/>
    <n v="24"/>
    <n v="19"/>
    <n v="6"/>
    <n v="6"/>
    <n v="7"/>
    <s v="Godoy Cruz"/>
    <x v="8"/>
    <n v="5"/>
    <s v="SIN"/>
    <x v="19"/>
    <n v="0.57894736842105265"/>
    <n v="0.44298245614035087"/>
    <n v="0"/>
  </r>
  <r>
    <s v="Inicial 2013"/>
    <n v="15"/>
    <s v="Olimpo"/>
    <n v="23"/>
    <n v="19"/>
    <n v="6"/>
    <n v="5"/>
    <n v="8"/>
    <s v="Olimpo"/>
    <x v="8"/>
    <n v="5"/>
    <s v="SIN"/>
    <x v="29"/>
    <n v="0.57894736842105265"/>
    <n v="0.44298245614035087"/>
    <n v="0"/>
  </r>
  <r>
    <s v="Inicial 2013"/>
    <n v="16"/>
    <s v="All Boys"/>
    <n v="22"/>
    <n v="19"/>
    <n v="5"/>
    <n v="7"/>
    <n v="7"/>
    <s v="All Boys"/>
    <x v="8"/>
    <n v="5"/>
    <s v="SIN"/>
    <x v="6"/>
    <n v="0.57894736842105265"/>
    <n v="0.44298245614035087"/>
    <n v="0"/>
  </r>
  <r>
    <s v="Inicial 2013"/>
    <n v="17"/>
    <s v="River Plate"/>
    <n v="21"/>
    <n v="19"/>
    <n v="5"/>
    <n v="6"/>
    <n v="8"/>
    <s v="River Plate"/>
    <x v="8"/>
    <n v="5"/>
    <s v="SIN"/>
    <x v="7"/>
    <n v="0.57894736842105265"/>
    <n v="0.44298245614035087"/>
    <n v="0"/>
  </r>
  <r>
    <s v="Inicial 2013"/>
    <n v="18"/>
    <s v="Quilmes"/>
    <n v="21"/>
    <n v="19"/>
    <n v="5"/>
    <n v="6"/>
    <n v="8"/>
    <s v="Quilmes"/>
    <x v="8"/>
    <n v="5"/>
    <s v="SIN"/>
    <x v="7"/>
    <n v="0.57894736842105265"/>
    <n v="0.44298245614035087"/>
    <n v="0"/>
  </r>
  <r>
    <s v="Inicial 2013"/>
    <n v="19"/>
    <s v="Racing Club"/>
    <n v="16"/>
    <n v="19"/>
    <n v="4"/>
    <n v="4"/>
    <n v="11"/>
    <s v="Racing Club"/>
    <x v="8"/>
    <n v="5"/>
    <s v="SIN"/>
    <x v="10"/>
    <n v="0.57894736842105265"/>
    <n v="0.44298245614035087"/>
    <n v="0"/>
  </r>
  <r>
    <s v="Inicial 2013"/>
    <n v="20"/>
    <s v="Colon"/>
    <n v="6"/>
    <n v="19"/>
    <n v="3"/>
    <n v="3"/>
    <n v="13"/>
    <s v="Colon"/>
    <x v="8"/>
    <n v="5"/>
    <s v="SIN"/>
    <x v="34"/>
    <n v="0.57894736842105265"/>
    <n v="0.44298245614035087"/>
    <n v="0"/>
  </r>
  <r>
    <s v="Torneo Final 2014"/>
    <n v="1"/>
    <s v="River Plate"/>
    <n v="37"/>
    <n v="19"/>
    <n v="11"/>
    <n v="4"/>
    <n v="4"/>
    <s v="River Plate"/>
    <x v="9"/>
    <n v="5"/>
    <s v="SIN"/>
    <x v="15"/>
    <n v="0.64912280701754388"/>
    <n v="0.44912280701754381"/>
    <n v="1"/>
  </r>
  <r>
    <s v="Torneo Final 2014"/>
    <n v="2"/>
    <s v="Boca Juniors"/>
    <n v="32"/>
    <n v="19"/>
    <n v="9"/>
    <n v="5"/>
    <n v="5"/>
    <s v="Boca Juniors"/>
    <x v="9"/>
    <n v="5"/>
    <s v="SIN"/>
    <x v="3"/>
    <n v="0.64912280701754388"/>
    <n v="0.44912280701754381"/>
    <n v="1"/>
  </r>
  <r>
    <s v="Torneo Final 2014"/>
    <n v="3"/>
    <s v="Estudiantes (LP)"/>
    <n v="32"/>
    <n v="19"/>
    <n v="8"/>
    <n v="8"/>
    <n v="3"/>
    <s v="Estudiantes (LP)"/>
    <x v="9"/>
    <n v="5"/>
    <s v="SIN"/>
    <x v="3"/>
    <n v="0.64912280701754388"/>
    <n v="0.44912280701754381"/>
    <n v="1"/>
  </r>
  <r>
    <s v="Torneo Final 2014"/>
    <n v="4"/>
    <s v="Godoy Cruz"/>
    <n v="32"/>
    <n v="19"/>
    <n v="9"/>
    <n v="5"/>
    <n v="5"/>
    <s v="Godoy Cruz"/>
    <x v="9"/>
    <n v="5"/>
    <s v="SIN"/>
    <x v="3"/>
    <n v="0.64912280701754388"/>
    <n v="0.44912280701754381"/>
    <n v="1"/>
  </r>
  <r>
    <s v="Torneo Final 2014"/>
    <n v="5"/>
    <s v="Gimnasia (LP)"/>
    <n v="31"/>
    <n v="19"/>
    <n v="9"/>
    <n v="4"/>
    <n v="6"/>
    <s v="Gimnasia (LP)"/>
    <x v="9"/>
    <n v="5"/>
    <s v="SIN"/>
    <x v="4"/>
    <n v="0.64912280701754388"/>
    <n v="0.44912280701754381"/>
    <n v="1"/>
  </r>
  <r>
    <s v="Torneo Final 2014"/>
    <n v="6"/>
    <s v="Velez"/>
    <n v="30"/>
    <n v="19"/>
    <n v="9"/>
    <n v="3"/>
    <n v="7"/>
    <s v="Velez"/>
    <x v="9"/>
    <n v="5"/>
    <s v="SIN"/>
    <x v="16"/>
    <n v="0.64912280701754388"/>
    <n v="0.44912280701754381"/>
    <n v="1"/>
  </r>
  <r>
    <s v="Torneo Final 2014"/>
    <n v="7"/>
    <s v="Colon"/>
    <n v="30"/>
    <n v="19"/>
    <n v="8"/>
    <n v="6"/>
    <n v="5"/>
    <s v="Colon"/>
    <x v="9"/>
    <n v="5"/>
    <s v="SIN"/>
    <x v="16"/>
    <n v="0.64912280701754388"/>
    <n v="0.44912280701754381"/>
    <n v="1"/>
  </r>
  <r>
    <s v="Torneo Final 2014"/>
    <n v="8"/>
    <s v="Rosario Central"/>
    <n v="28"/>
    <n v="19"/>
    <n v="7"/>
    <n v="7"/>
    <n v="5"/>
    <s v="Rosario Central"/>
    <x v="9"/>
    <n v="5"/>
    <s v="SIN"/>
    <x v="23"/>
    <n v="0.64912280701754388"/>
    <n v="0.44912280701754381"/>
    <n v="1"/>
  </r>
  <r>
    <s v="Torneo Final 2014"/>
    <n v="9"/>
    <s v="Lanus"/>
    <n v="28"/>
    <n v="19"/>
    <n v="8"/>
    <n v="4"/>
    <n v="7"/>
    <s v="Lanus"/>
    <x v="9"/>
    <n v="5"/>
    <s v="SIN"/>
    <x v="23"/>
    <n v="0.64912280701754388"/>
    <n v="0.44912280701754381"/>
    <n v="1"/>
  </r>
  <r>
    <s v="Torneo Final 2014"/>
    <n v="10"/>
    <s v="Olimpo"/>
    <n v="27"/>
    <n v="19"/>
    <n v="7"/>
    <n v="6"/>
    <n v="6"/>
    <s v="Olimpo"/>
    <x v="9"/>
    <n v="5"/>
    <s v="SIN"/>
    <x v="5"/>
    <n v="0.64912280701754388"/>
    <n v="0.44912280701754381"/>
    <n v="1"/>
  </r>
  <r>
    <s v="Torneo Final 2014"/>
    <n v="11"/>
    <s v="San Lorenzo"/>
    <n v="27"/>
    <n v="19"/>
    <n v="7"/>
    <n v="6"/>
    <n v="6"/>
    <s v="San Lorenzo"/>
    <x v="9"/>
    <n v="5"/>
    <s v="SIN"/>
    <x v="5"/>
    <n v="0.64912280701754388"/>
    <n v="0.44912280701754381"/>
    <n v="1"/>
  </r>
  <r>
    <s v="Torneo Final 2014"/>
    <n v="12"/>
    <s v="Newells"/>
    <n v="25"/>
    <n v="19"/>
    <n v="6"/>
    <n v="7"/>
    <n v="6"/>
    <s v="Newells"/>
    <x v="9"/>
    <n v="5"/>
    <s v="SIN"/>
    <x v="24"/>
    <n v="0.64912280701754388"/>
    <n v="0.44912280701754381"/>
    <n v="0"/>
  </r>
  <r>
    <s v="Torneo Final 2014"/>
    <n v="13"/>
    <s v="Tigre"/>
    <n v="24"/>
    <n v="19"/>
    <n v="5"/>
    <n v="9"/>
    <n v="5"/>
    <s v="Tigre"/>
    <x v="9"/>
    <n v="5"/>
    <s v="SIN"/>
    <x v="19"/>
    <n v="0.64912280701754388"/>
    <n v="0.44912280701754381"/>
    <n v="0"/>
  </r>
  <r>
    <s v="Torneo Final 2014"/>
    <n v="14"/>
    <s v="Quilmes"/>
    <n v="24"/>
    <n v="19"/>
    <n v="7"/>
    <n v="3"/>
    <n v="9"/>
    <s v="Quilmes"/>
    <x v="9"/>
    <n v="5"/>
    <s v="SIN"/>
    <x v="19"/>
    <n v="0.64912280701754388"/>
    <n v="0.44912280701754381"/>
    <n v="0"/>
  </r>
  <r>
    <s v="Torneo Final 2014"/>
    <n v="15"/>
    <s v="Belgrano"/>
    <n v="20"/>
    <n v="19"/>
    <n v="3"/>
    <n v="11"/>
    <n v="5"/>
    <s v="Belgrano"/>
    <x v="9"/>
    <n v="5"/>
    <s v="SIN"/>
    <x v="20"/>
    <n v="0.64912280701754388"/>
    <n v="0.44912280701754381"/>
    <n v="0"/>
  </r>
  <r>
    <s v="Torneo Final 2014"/>
    <n v="16"/>
    <s v="Atl Rafaela"/>
    <n v="20"/>
    <n v="19"/>
    <n v="4"/>
    <n v="8"/>
    <n v="7"/>
    <s v="Atl Rafaela"/>
    <x v="9"/>
    <n v="5"/>
    <s v="SIN"/>
    <x v="20"/>
    <n v="0.64912280701754388"/>
    <n v="0.44912280701754381"/>
    <n v="0"/>
  </r>
  <r>
    <s v="Torneo Final 2014"/>
    <n v="17"/>
    <s v="Arsenal"/>
    <n v="18"/>
    <n v="19"/>
    <n v="5"/>
    <n v="3"/>
    <n v="11"/>
    <s v="Arsenal"/>
    <x v="9"/>
    <n v="5"/>
    <s v="SIN"/>
    <x v="25"/>
    <n v="0.64912280701754388"/>
    <n v="0.44912280701754381"/>
    <n v="0"/>
  </r>
  <r>
    <s v="Torneo Final 2014"/>
    <n v="18"/>
    <s v="Racing Club"/>
    <n v="17"/>
    <n v="19"/>
    <n v="4"/>
    <n v="5"/>
    <n v="10"/>
    <s v="Racing Club"/>
    <x v="9"/>
    <n v="5"/>
    <s v="SIN"/>
    <x v="9"/>
    <n v="0.64912280701754388"/>
    <n v="0.44912280701754381"/>
    <n v="0"/>
  </r>
  <r>
    <s v="Torneo Final 2014"/>
    <n v="19"/>
    <s v="Argentinos"/>
    <n v="15"/>
    <n v="19"/>
    <n v="3"/>
    <n v="6"/>
    <n v="10"/>
    <s v="Argentinos"/>
    <x v="9"/>
    <n v="5"/>
    <s v="SIN"/>
    <x v="26"/>
    <n v="0.64912280701754388"/>
    <n v="0.44912280701754381"/>
    <n v="0"/>
  </r>
  <r>
    <s v="Torneo Final 2014"/>
    <n v="20"/>
    <s v="All Boys"/>
    <n v="15"/>
    <n v="19"/>
    <n v="3"/>
    <n v="6"/>
    <n v="10"/>
    <s v="All Boys"/>
    <x v="9"/>
    <n v="5"/>
    <s v="SIN"/>
    <x v="26"/>
    <n v="0.64912280701754388"/>
    <n v="0.44912280701754381"/>
    <n v="0"/>
  </r>
  <r>
    <s v="Transicion 2014"/>
    <n v="1"/>
    <s v="Racing Club"/>
    <n v="41"/>
    <n v="19"/>
    <n v="13"/>
    <n v="2"/>
    <n v="4"/>
    <s v="Racing Club"/>
    <x v="10"/>
    <n v="6"/>
    <s v="SIN"/>
    <x v="0"/>
    <n v="0.7192982456140351"/>
    <n v="0.46052631578947362"/>
    <n v="1"/>
  </r>
  <r>
    <s v="Transicion 2014"/>
    <n v="2"/>
    <s v="River Plate"/>
    <n v="39"/>
    <n v="19"/>
    <n v="11"/>
    <n v="6"/>
    <n v="2"/>
    <s v="River Plate"/>
    <x v="10"/>
    <n v="6"/>
    <s v="SIN"/>
    <x v="1"/>
    <n v="0.7192982456140351"/>
    <n v="0.46052631578947362"/>
    <n v="1"/>
  </r>
  <r>
    <s v="Transicion 2014"/>
    <n v="3"/>
    <s v="Lanus"/>
    <n v="35"/>
    <n v="19"/>
    <n v="10"/>
    <n v="5"/>
    <n v="4"/>
    <s v="Lanus"/>
    <x v="10"/>
    <n v="6"/>
    <s v="SIN"/>
    <x v="28"/>
    <n v="0.7192982456140351"/>
    <n v="0.46052631578947362"/>
    <n v="1"/>
  </r>
  <r>
    <s v="Transicion 2014"/>
    <n v="4"/>
    <s v="Independiente"/>
    <n v="33"/>
    <n v="19"/>
    <n v="10"/>
    <n v="3"/>
    <n v="6"/>
    <s v="Independiente"/>
    <x v="10"/>
    <n v="6"/>
    <s v="SIN"/>
    <x v="32"/>
    <n v="0.7192982456140351"/>
    <n v="0.46052631578947362"/>
    <n v="1"/>
  </r>
  <r>
    <s v="Transicion 2014"/>
    <n v="5"/>
    <s v="Boca Juniors"/>
    <n v="31"/>
    <n v="19"/>
    <n v="9"/>
    <n v="4"/>
    <n v="6"/>
    <s v="Boca Juniors"/>
    <x v="10"/>
    <n v="6"/>
    <s v="SIN"/>
    <x v="4"/>
    <n v="0.7192982456140351"/>
    <n v="0.46052631578947362"/>
    <n v="1"/>
  </r>
  <r>
    <s v="Transicion 2014"/>
    <n v="6"/>
    <s v="Estudiantes (LP)"/>
    <n v="31"/>
    <n v="19"/>
    <n v="9"/>
    <n v="4"/>
    <n v="6"/>
    <s v="Estudiantes (LP)"/>
    <x v="10"/>
    <n v="6"/>
    <s v="SIN"/>
    <x v="4"/>
    <n v="0.7192982456140351"/>
    <n v="0.46052631578947362"/>
    <n v="1"/>
  </r>
  <r>
    <s v="Transicion 2014"/>
    <n v="7"/>
    <s v="Tigre"/>
    <n v="26"/>
    <n v="19"/>
    <n v="8"/>
    <n v="2"/>
    <n v="9"/>
    <s v="Tigre"/>
    <x v="10"/>
    <n v="6"/>
    <s v="SIN"/>
    <x v="18"/>
    <n v="0.7192982456140351"/>
    <n v="0.46052631578947362"/>
    <n v="0"/>
  </r>
  <r>
    <s v="Transicion 2014"/>
    <n v="8"/>
    <s v="San Lorenzo"/>
    <n v="26"/>
    <n v="19"/>
    <n v="8"/>
    <n v="2"/>
    <n v="9"/>
    <s v="San Lorenzo"/>
    <x v="10"/>
    <n v="6"/>
    <s v="SIN"/>
    <x v="18"/>
    <n v="0.7192982456140351"/>
    <n v="0.46052631578947362"/>
    <n v="0"/>
  </r>
  <r>
    <s v="Transicion 2014"/>
    <n v="9"/>
    <s v="Arsenal"/>
    <n v="26"/>
    <n v="19"/>
    <n v="7"/>
    <n v="5"/>
    <n v="7"/>
    <s v="Arsenal"/>
    <x v="10"/>
    <n v="6"/>
    <s v="SIN"/>
    <x v="18"/>
    <n v="0.7192982456140351"/>
    <n v="0.46052631578947362"/>
    <n v="0"/>
  </r>
  <r>
    <s v="Transicion 2014"/>
    <n v="10"/>
    <s v="Belgrano"/>
    <n v="25"/>
    <n v="19"/>
    <n v="7"/>
    <n v="4"/>
    <n v="8"/>
    <s v="Belgrano"/>
    <x v="10"/>
    <n v="6"/>
    <s v="SIN"/>
    <x v="24"/>
    <n v="0.7192982456140351"/>
    <n v="0.46052631578947362"/>
    <n v="0"/>
  </r>
  <r>
    <s v="Transicion 2014"/>
    <n v="11"/>
    <s v="Velez"/>
    <n v="25"/>
    <n v="19"/>
    <n v="7"/>
    <n v="4"/>
    <n v="8"/>
    <s v="Velez"/>
    <x v="10"/>
    <n v="6"/>
    <s v="SIN"/>
    <x v="24"/>
    <n v="0.7192982456140351"/>
    <n v="0.46052631578947362"/>
    <n v="0"/>
  </r>
  <r>
    <s v="Transicion 2014"/>
    <n v="12"/>
    <s v="Newells"/>
    <n v="25"/>
    <n v="19"/>
    <n v="6"/>
    <n v="7"/>
    <n v="6"/>
    <s v="Newells"/>
    <x v="10"/>
    <n v="6"/>
    <s v="SIN"/>
    <x v="24"/>
    <n v="0.7192982456140351"/>
    <n v="0.46052631578947362"/>
    <n v="0"/>
  </r>
  <r>
    <s v="Transicion 2014"/>
    <n v="13"/>
    <s v="Atl Rafaela"/>
    <n v="25"/>
    <n v="19"/>
    <n v="7"/>
    <n v="4"/>
    <n v="8"/>
    <s v="Atl Rafaela"/>
    <x v="10"/>
    <n v="6"/>
    <s v="SIN"/>
    <x v="24"/>
    <n v="0.7192982456140351"/>
    <n v="0.46052631578947362"/>
    <n v="0"/>
  </r>
  <r>
    <s v="Transicion 2014"/>
    <n v="14"/>
    <s v="Gimnasia (LP)"/>
    <n v="24"/>
    <n v="19"/>
    <n v="6"/>
    <n v="6"/>
    <n v="7"/>
    <s v="Gimnasia (LP)"/>
    <x v="10"/>
    <n v="6"/>
    <s v="SIN"/>
    <x v="19"/>
    <n v="0.7192982456140351"/>
    <n v="0.46052631578947362"/>
    <n v="0"/>
  </r>
  <r>
    <s v="Transicion 2014"/>
    <n v="15"/>
    <s v="Rosario Central"/>
    <n v="21"/>
    <n v="19"/>
    <n v="6"/>
    <n v="3"/>
    <n v="10"/>
    <s v="Rosario Central"/>
    <x v="10"/>
    <n v="6"/>
    <s v="SIN"/>
    <x v="7"/>
    <n v="0.7192982456140351"/>
    <n v="0.46052631578947362"/>
    <n v="0"/>
  </r>
  <r>
    <s v="Transicion 2014"/>
    <n v="16"/>
    <s v="Godoy Cruz"/>
    <n v="21"/>
    <n v="19"/>
    <n v="5"/>
    <n v="6"/>
    <n v="8"/>
    <s v="Godoy Cruz"/>
    <x v="10"/>
    <n v="6"/>
    <s v="SIN"/>
    <x v="7"/>
    <n v="0.7192982456140351"/>
    <n v="0.46052631578947362"/>
    <n v="0"/>
  </r>
  <r>
    <s v="Transicion 2014"/>
    <n v="17"/>
    <s v="Banfield"/>
    <n v="20"/>
    <n v="19"/>
    <n v="5"/>
    <n v="5"/>
    <n v="9"/>
    <s v="Banfield"/>
    <x v="10"/>
    <n v="6"/>
    <s v="SIN"/>
    <x v="20"/>
    <n v="0.7192982456140351"/>
    <n v="0.46052631578947362"/>
    <n v="0"/>
  </r>
  <r>
    <s v="Transicion 2014"/>
    <n v="18"/>
    <s v="Def y Justicia"/>
    <n v="20"/>
    <n v="19"/>
    <n v="5"/>
    <n v="5"/>
    <n v="9"/>
    <s v="Def y Justicia"/>
    <x v="10"/>
    <n v="6"/>
    <s v="SIN"/>
    <x v="20"/>
    <n v="0.7192982456140351"/>
    <n v="0.46052631578947362"/>
    <n v="0"/>
  </r>
  <r>
    <s v="Transicion 2014"/>
    <n v="19"/>
    <s v="Olimpo"/>
    <n v="19"/>
    <n v="19"/>
    <n v="4"/>
    <n v="7"/>
    <n v="8"/>
    <s v="Olimpo"/>
    <x v="10"/>
    <n v="6"/>
    <s v="SIN"/>
    <x v="8"/>
    <n v="0.7192982456140351"/>
    <n v="0.46052631578947362"/>
    <n v="0"/>
  </r>
  <r>
    <s v="Transicion 2014"/>
    <n v="20"/>
    <s v="Quilmes"/>
    <n v="12"/>
    <n v="19"/>
    <n v="2"/>
    <n v="6"/>
    <n v="11"/>
    <s v="Quilmes"/>
    <x v="10"/>
    <n v="6"/>
    <s v="SIN"/>
    <x v="35"/>
    <n v="0.7192982456140351"/>
    <n v="0.46052631578947362"/>
    <n v="0"/>
  </r>
  <r>
    <s v="Campeonato 2015"/>
    <n v="1"/>
    <s v="Boca Juniors"/>
    <n v="64"/>
    <n v="30"/>
    <n v="20"/>
    <n v="4"/>
    <n v="6"/>
    <s v="Boca Juniors"/>
    <x v="11"/>
    <n v="7"/>
    <s v="SIN"/>
    <x v="36"/>
    <n v="0.71111111111111114"/>
    <n v="0.44814814814814835"/>
    <n v="1"/>
  </r>
  <r>
    <s v="Campeonato 2015"/>
    <n v="2"/>
    <s v="San Lorenzo"/>
    <n v="61"/>
    <n v="30"/>
    <n v="18"/>
    <n v="7"/>
    <n v="5"/>
    <s v="San Lorenzo"/>
    <x v="11"/>
    <n v="7"/>
    <s v="SIN"/>
    <x v="37"/>
    <n v="0.71111111111111114"/>
    <n v="0.44814814814814835"/>
    <n v="1"/>
  </r>
  <r>
    <s v="Campeonato 2015"/>
    <n v="3"/>
    <s v="Rosario Central"/>
    <n v="59"/>
    <n v="30"/>
    <n v="16"/>
    <n v="11"/>
    <n v="3"/>
    <s v="Rosario Central"/>
    <x v="11"/>
    <n v="7"/>
    <s v="SIN"/>
    <x v="38"/>
    <n v="0.71111111111111114"/>
    <n v="0.44814814814814835"/>
    <n v="1"/>
  </r>
  <r>
    <s v="Campeonato 2015"/>
    <n v="4"/>
    <s v="Racing Club"/>
    <n v="57"/>
    <n v="30"/>
    <n v="16"/>
    <n v="9"/>
    <n v="5"/>
    <s v="Racing Club"/>
    <x v="11"/>
    <n v="7"/>
    <s v="SIN"/>
    <x v="39"/>
    <n v="0.71111111111111114"/>
    <n v="0.44814814814814835"/>
    <n v="1"/>
  </r>
  <r>
    <s v="Campeonato 2015"/>
    <n v="5"/>
    <s v="Independiente"/>
    <n v="54"/>
    <n v="30"/>
    <n v="14"/>
    <n v="12"/>
    <n v="4"/>
    <s v="Independiente"/>
    <x v="11"/>
    <n v="7"/>
    <s v="SIN"/>
    <x v="40"/>
    <n v="0.71111111111111114"/>
    <n v="0.44814814814814835"/>
    <n v="1"/>
  </r>
  <r>
    <s v="Campeonato 2015"/>
    <n v="6"/>
    <s v="Belgrano"/>
    <n v="51"/>
    <n v="30"/>
    <n v="14"/>
    <n v="9"/>
    <n v="7"/>
    <s v="Belgrano"/>
    <x v="11"/>
    <n v="7"/>
    <s v="SIN"/>
    <x v="41"/>
    <n v="0.71111111111111114"/>
    <n v="0.44814814814814835"/>
    <n v="1"/>
  </r>
  <r>
    <s v="Campeonato 2015"/>
    <n v="7"/>
    <s v="Estudiantes (LP)"/>
    <n v="51"/>
    <n v="30"/>
    <n v="14"/>
    <n v="9"/>
    <n v="7"/>
    <s v="Estudiantes (LP)"/>
    <x v="11"/>
    <n v="7"/>
    <s v="SIN"/>
    <x v="41"/>
    <n v="0.71111111111111114"/>
    <n v="0.44814814814814835"/>
    <n v="1"/>
  </r>
  <r>
    <s v="Campeonato 2015"/>
    <n v="8"/>
    <s v="Banfield"/>
    <n v="50"/>
    <n v="30"/>
    <n v="14"/>
    <n v="8"/>
    <n v="8"/>
    <s v="Banfield"/>
    <x v="11"/>
    <n v="7"/>
    <s v="SIN"/>
    <x v="42"/>
    <n v="0.71111111111111114"/>
    <n v="0.44814814814814835"/>
    <n v="1"/>
  </r>
  <r>
    <s v="Campeonato 2015"/>
    <n v="9"/>
    <s v="River Plate"/>
    <n v="49"/>
    <n v="30"/>
    <n v="13"/>
    <n v="10"/>
    <n v="7"/>
    <s v="River Plate"/>
    <x v="11"/>
    <n v="7"/>
    <s v="SIN"/>
    <x v="43"/>
    <n v="0.71111111111111114"/>
    <n v="0.44814814814814835"/>
    <n v="1"/>
  </r>
  <r>
    <s v="Campeonato 2015"/>
    <n v="10"/>
    <s v="Tigre"/>
    <n v="46"/>
    <n v="30"/>
    <n v="12"/>
    <n v="10"/>
    <n v="8"/>
    <s v="Tigre"/>
    <x v="11"/>
    <n v="7"/>
    <s v="SIN"/>
    <x v="44"/>
    <n v="0.71111111111111114"/>
    <n v="0.44814814814814835"/>
    <n v="1"/>
  </r>
  <r>
    <s v="Campeonato 2015"/>
    <n v="11"/>
    <s v="Quilmes"/>
    <n v="45"/>
    <n v="30"/>
    <n v="13"/>
    <n v="6"/>
    <n v="11"/>
    <s v="Quilmes"/>
    <x v="11"/>
    <n v="7"/>
    <s v="SIN"/>
    <x v="45"/>
    <n v="0.71111111111111114"/>
    <n v="0.44814814814814835"/>
    <n v="1"/>
  </r>
  <r>
    <s v="Campeonato 2015"/>
    <n v="12"/>
    <s v="Gimnasia (LP)"/>
    <n v="44"/>
    <n v="30"/>
    <n v="12"/>
    <n v="8"/>
    <n v="10"/>
    <s v="Gimnasia (LP)"/>
    <x v="11"/>
    <n v="7"/>
    <s v="SIN"/>
    <x v="46"/>
    <n v="0.71111111111111114"/>
    <n v="0.44814814814814835"/>
    <n v="1"/>
  </r>
  <r>
    <s v="Campeonato 2015"/>
    <n v="13"/>
    <s v="Lanus"/>
    <n v="42"/>
    <n v="30"/>
    <n v="10"/>
    <n v="12"/>
    <n v="8"/>
    <s v="Lanus"/>
    <x v="11"/>
    <n v="7"/>
    <s v="SIN"/>
    <x v="47"/>
    <n v="0.71111111111111114"/>
    <n v="0.44814814814814835"/>
    <n v="1"/>
  </r>
  <r>
    <s v="Campeonato 2015"/>
    <n v="14"/>
    <s v="Union"/>
    <n v="41"/>
    <n v="30"/>
    <n v="9"/>
    <n v="14"/>
    <n v="7"/>
    <s v="Union"/>
    <x v="11"/>
    <n v="7"/>
    <s v="SIN"/>
    <x v="48"/>
    <n v="0.71111111111111114"/>
    <n v="0.44814814814814835"/>
    <n v="1"/>
  </r>
  <r>
    <s v="Campeonato 2015"/>
    <n v="15"/>
    <s v="Aldosivi"/>
    <n v="40"/>
    <n v="30"/>
    <n v="11"/>
    <n v="7"/>
    <n v="12"/>
    <s v="Aldosivi"/>
    <x v="11"/>
    <n v="7"/>
    <s v="SIN"/>
    <x v="49"/>
    <n v="0.71111111111111114"/>
    <n v="0.44814814814814835"/>
    <n v="0"/>
  </r>
  <r>
    <s v="Campeonato 2015"/>
    <n v="16"/>
    <s v="Newells"/>
    <n v="40"/>
    <n v="30"/>
    <n v="10"/>
    <n v="10"/>
    <n v="10"/>
    <s v="Newells"/>
    <x v="11"/>
    <n v="7"/>
    <s v="SIN"/>
    <x v="49"/>
    <n v="0.71111111111111114"/>
    <n v="0.44814814814814835"/>
    <n v="0"/>
  </r>
  <r>
    <s v="Campeonato 2015"/>
    <n v="17"/>
    <s v="San Martin (SJ)"/>
    <n v="37"/>
    <n v="30"/>
    <n v="8"/>
    <n v="13"/>
    <n v="9"/>
    <s v="San Martin (SJ)"/>
    <x v="11"/>
    <n v="7"/>
    <s v="SIN"/>
    <x v="50"/>
    <n v="0.71111111111111114"/>
    <n v="0.44814814814814835"/>
    <n v="0"/>
  </r>
  <r>
    <s v="Campeonato 2015"/>
    <n v="18"/>
    <s v="Olimpo"/>
    <n v="36"/>
    <n v="30"/>
    <n v="8"/>
    <n v="12"/>
    <n v="10"/>
    <s v="Olimpo"/>
    <x v="11"/>
    <n v="7"/>
    <s v="SIN"/>
    <x v="51"/>
    <n v="0.71111111111111114"/>
    <n v="0.44814814814814835"/>
    <n v="0"/>
  </r>
  <r>
    <s v="Campeonato 2015"/>
    <n v="19"/>
    <s v="Colon"/>
    <n v="34"/>
    <n v="30"/>
    <n v="7"/>
    <n v="13"/>
    <n v="10"/>
    <s v="Colon"/>
    <x v="11"/>
    <n v="7"/>
    <s v="SIN"/>
    <x v="52"/>
    <n v="0.71111111111111114"/>
    <n v="0.44814814814814835"/>
    <n v="0"/>
  </r>
  <r>
    <s v="Campeonato 2015"/>
    <n v="20"/>
    <s v="Argentinos"/>
    <n v="33"/>
    <n v="30"/>
    <n v="8"/>
    <n v="9"/>
    <n v="13"/>
    <s v="Argentinos"/>
    <x v="11"/>
    <n v="7"/>
    <s v="SIN"/>
    <x v="53"/>
    <n v="0.71111111111111114"/>
    <n v="0.44814814814814835"/>
    <n v="0"/>
  </r>
  <r>
    <s v="Campeonato 2015"/>
    <n v="21"/>
    <s v="Def y Justicia"/>
    <n v="32"/>
    <n v="30"/>
    <n v="8"/>
    <n v="8"/>
    <n v="14"/>
    <s v="Def y Justicia"/>
    <x v="11"/>
    <n v="7"/>
    <s v="SIN"/>
    <x v="54"/>
    <n v="0.71111111111111114"/>
    <n v="0.44814814814814835"/>
    <n v="0"/>
  </r>
  <r>
    <s v="Campeonato 2015"/>
    <n v="22"/>
    <s v="Godoy Cruz"/>
    <n v="32"/>
    <n v="30"/>
    <n v="8"/>
    <n v="8"/>
    <n v="14"/>
    <s v="Godoy Cruz"/>
    <x v="11"/>
    <n v="7"/>
    <s v="SIN"/>
    <x v="54"/>
    <n v="0.71111111111111114"/>
    <n v="0.44814814814814835"/>
    <n v="0"/>
  </r>
  <r>
    <s v="Campeonato 2015"/>
    <n v="23"/>
    <s v="Huracan"/>
    <n v="30"/>
    <n v="30"/>
    <n v="6"/>
    <n v="12"/>
    <n v="12"/>
    <s v="Huracan"/>
    <x v="11"/>
    <n v="7"/>
    <s v="SIN"/>
    <x v="8"/>
    <n v="0.71111111111111114"/>
    <n v="0.44814814814814835"/>
    <n v="0"/>
  </r>
  <r>
    <s v="Campeonato 2015"/>
    <n v="24"/>
    <s v="Sarmiento (J)"/>
    <n v="30"/>
    <n v="30"/>
    <n v="7"/>
    <n v="9"/>
    <n v="14"/>
    <s v="Sarmiento (J)"/>
    <x v="11"/>
    <n v="7"/>
    <s v="SIN"/>
    <x v="8"/>
    <n v="0.71111111111111114"/>
    <n v="0.44814814814814835"/>
    <n v="0"/>
  </r>
  <r>
    <s v="Campeonato 2015"/>
    <n v="25"/>
    <s v="Temperley"/>
    <n v="30"/>
    <n v="30"/>
    <n v="6"/>
    <n v="12"/>
    <n v="12"/>
    <s v="Temperley"/>
    <x v="11"/>
    <n v="7"/>
    <s v="SIN"/>
    <x v="8"/>
    <n v="0.71111111111111114"/>
    <n v="0.44814814814814835"/>
    <n v="0"/>
  </r>
  <r>
    <s v="Campeonato 2015"/>
    <n v="26"/>
    <s v="Nueva Chicago"/>
    <n v="29"/>
    <n v="30"/>
    <n v="7"/>
    <n v="8"/>
    <n v="15"/>
    <s v="Nueva Chicago"/>
    <x v="11"/>
    <n v="7"/>
    <s v="SIN"/>
    <x v="55"/>
    <n v="0.71111111111111114"/>
    <n v="0.44814814814814835"/>
    <n v="0"/>
  </r>
  <r>
    <s v="Campeonato 2015"/>
    <n v="27"/>
    <s v="Velez"/>
    <n v="29"/>
    <n v="30"/>
    <n v="7"/>
    <n v="8"/>
    <n v="15"/>
    <s v="Velez"/>
    <x v="11"/>
    <n v="7"/>
    <s v="SIN"/>
    <x v="55"/>
    <n v="0.71111111111111114"/>
    <n v="0.44814814814814835"/>
    <n v="0"/>
  </r>
  <r>
    <s v="Campeonato 2015"/>
    <n v="28"/>
    <s v="Arsenal"/>
    <n v="27"/>
    <n v="30"/>
    <n v="7"/>
    <n v="6"/>
    <n v="17"/>
    <s v="Arsenal"/>
    <x v="11"/>
    <n v="7"/>
    <s v="SIN"/>
    <x v="56"/>
    <n v="0.71111111111111114"/>
    <n v="0.44814814814814835"/>
    <n v="0"/>
  </r>
  <r>
    <s v="Campeonato 2015"/>
    <n v="29"/>
    <s v="Atl Rafaela"/>
    <n v="23"/>
    <n v="30"/>
    <n v="4"/>
    <n v="11"/>
    <n v="15"/>
    <s v="Atl Rafaela"/>
    <x v="11"/>
    <n v="7"/>
    <s v="SIN"/>
    <x v="57"/>
    <n v="0.71111111111111114"/>
    <n v="0.44814814814814835"/>
    <n v="0"/>
  </r>
  <r>
    <s v="Campeonato 2015"/>
    <n v="30"/>
    <s v="Crucero (M)"/>
    <n v="14"/>
    <n v="30"/>
    <n v="3"/>
    <n v="5"/>
    <n v="22"/>
    <s v="Crucero (M)"/>
    <x v="11"/>
    <n v="7"/>
    <s v="SIN"/>
    <x v="58"/>
    <n v="0.71111111111111114"/>
    <n v="0.44814814814814835"/>
    <n v="0"/>
  </r>
  <r>
    <s v="Transicion 2016"/>
    <n v="1"/>
    <s v="San Lorenzo"/>
    <n v="34"/>
    <n v="16"/>
    <n v="10"/>
    <n v="4"/>
    <n v="2"/>
    <s v="San Lorenzo"/>
    <x v="12"/>
    <n v="8"/>
    <s v="SIN"/>
    <x v="59"/>
    <n v="0.79166666666666663"/>
    <n v="0.45138888888888895"/>
    <n v="1"/>
  </r>
  <r>
    <s v="Transicion 2016"/>
    <n v="2"/>
    <s v="Godoy Cruz"/>
    <n v="33"/>
    <n v="16"/>
    <n v="10"/>
    <n v="3"/>
    <n v="3"/>
    <s v="Godoy Cruz"/>
    <x v="12"/>
    <n v="8"/>
    <s v="SIN"/>
    <x v="60"/>
    <n v="0.79166666666666663"/>
    <n v="0.45138888888888895"/>
    <n v="1"/>
  </r>
  <r>
    <s v="Transicion 2016"/>
    <n v="3"/>
    <s v="Independiente"/>
    <n v="27"/>
    <n v="16"/>
    <n v="7"/>
    <n v="6"/>
    <n v="3"/>
    <s v="Independiente"/>
    <x v="12"/>
    <n v="8"/>
    <s v="SIN"/>
    <x v="61"/>
    <n v="0.79166666666666663"/>
    <n v="0.45138888888888895"/>
    <n v="1"/>
  </r>
  <r>
    <s v="Transicion 2016"/>
    <n v="4"/>
    <s v="Arsenal"/>
    <n v="27"/>
    <n v="16"/>
    <n v="8"/>
    <n v="3"/>
    <n v="5"/>
    <s v="Arsenal"/>
    <x v="12"/>
    <n v="8"/>
    <s v="SIN"/>
    <x v="61"/>
    <n v="0.79166666666666663"/>
    <n v="0.45138888888888895"/>
    <n v="1"/>
  </r>
  <r>
    <s v="Transicion 2016"/>
    <n v="5"/>
    <s v="Gimnasia (LP)"/>
    <n v="25"/>
    <n v="16"/>
    <n v="7"/>
    <n v="4"/>
    <n v="5"/>
    <s v="Gimnasia (LP)"/>
    <x v="12"/>
    <n v="8"/>
    <s v="SIN"/>
    <x v="62"/>
    <n v="0.79166666666666663"/>
    <n v="0.45138888888888895"/>
    <n v="1"/>
  </r>
  <r>
    <s v="Transicion 2016"/>
    <n v="6"/>
    <s v="Velez"/>
    <n v="24"/>
    <n v="16"/>
    <n v="7"/>
    <n v="3"/>
    <n v="6"/>
    <s v="Velez"/>
    <x v="12"/>
    <n v="8"/>
    <s v="SIN"/>
    <x v="45"/>
    <n v="0.79166666666666663"/>
    <n v="0.45138888888888895"/>
    <n v="1"/>
  </r>
  <r>
    <s v="Transicion 2016"/>
    <n v="7"/>
    <s v="Rosario Central"/>
    <n v="20"/>
    <n v="16"/>
    <n v="5"/>
    <n v="5"/>
    <n v="6"/>
    <s v="Rosario Central"/>
    <x v="12"/>
    <n v="8"/>
    <s v="SIN"/>
    <x v="63"/>
    <n v="0.79166666666666663"/>
    <n v="0.45138888888888895"/>
    <n v="0"/>
  </r>
  <r>
    <s v="Transicion 2016"/>
    <n v="8"/>
    <s v="Patronato"/>
    <n v="20"/>
    <n v="16"/>
    <n v="5"/>
    <n v="5"/>
    <n v="6"/>
    <s v="Patronato"/>
    <x v="12"/>
    <n v="8"/>
    <s v="SIN"/>
    <x v="63"/>
    <n v="0.79166666666666663"/>
    <n v="0.45138888888888895"/>
    <n v="0"/>
  </r>
  <r>
    <s v="Transicion 2016"/>
    <n v="9"/>
    <s v="River Plate"/>
    <n v="18"/>
    <n v="16"/>
    <n v="4"/>
    <n v="6"/>
    <n v="6"/>
    <s v="River Plate"/>
    <x v="12"/>
    <n v="8"/>
    <s v="SIN"/>
    <x v="64"/>
    <n v="0.79166666666666663"/>
    <n v="0.45138888888888895"/>
    <n v="0"/>
  </r>
  <r>
    <s v="Transicion 2016"/>
    <n v="10"/>
    <s v="Sarmiento (J)"/>
    <n v="17"/>
    <n v="16"/>
    <n v="4"/>
    <n v="5"/>
    <n v="7"/>
    <s v="Sarmiento (J)"/>
    <x v="12"/>
    <n v="8"/>
    <s v="SIN"/>
    <x v="65"/>
    <n v="0.79166666666666663"/>
    <n v="0.45138888888888895"/>
    <n v="0"/>
  </r>
  <r>
    <s v="Transicion 2016"/>
    <n v="11"/>
    <s v="Colon"/>
    <n v="17"/>
    <n v="16"/>
    <n v="5"/>
    <n v="2"/>
    <n v="9"/>
    <s v="Colon"/>
    <x v="12"/>
    <n v="8"/>
    <s v="SIN"/>
    <x v="65"/>
    <n v="0.79166666666666663"/>
    <n v="0.45138888888888895"/>
    <n v="0"/>
  </r>
  <r>
    <s v="Transicion 2016"/>
    <n v="12"/>
    <s v="Belgrano"/>
    <n v="16"/>
    <n v="16"/>
    <n v="4"/>
    <n v="4"/>
    <n v="8"/>
    <s v="Belgrano"/>
    <x v="12"/>
    <n v="8"/>
    <s v="SIN"/>
    <x v="8"/>
    <n v="0.79166666666666663"/>
    <n v="0.45138888888888895"/>
    <n v="0"/>
  </r>
  <r>
    <s v="Transicion 2016"/>
    <n v="13"/>
    <s v="Banfield"/>
    <n v="15"/>
    <n v="16"/>
    <n v="2"/>
    <n v="9"/>
    <n v="5"/>
    <s v="Banfield"/>
    <x v="12"/>
    <n v="8"/>
    <s v="SIN"/>
    <x v="66"/>
    <n v="0.79166666666666663"/>
    <n v="0.45138888888888895"/>
    <n v="0"/>
  </r>
  <r>
    <s v="Transicion 2016"/>
    <n v="14"/>
    <s v="Quilmes"/>
    <n v="15"/>
    <n v="16"/>
    <n v="3"/>
    <n v="6"/>
    <n v="7"/>
    <s v="Quilmes"/>
    <x v="12"/>
    <n v="8"/>
    <s v="SIN"/>
    <x v="66"/>
    <n v="0.79166666666666663"/>
    <n v="0.45138888888888895"/>
    <n v="0"/>
  </r>
  <r>
    <s v="Transicion 2016"/>
    <n v="15"/>
    <s v="Olimpo"/>
    <n v="13"/>
    <n v="16"/>
    <n v="3"/>
    <n v="4"/>
    <n v="9"/>
    <s v="Olimpo"/>
    <x v="12"/>
    <n v="8"/>
    <s v="SIN"/>
    <x v="67"/>
    <n v="0.79166666666666663"/>
    <n v="0.45138888888888895"/>
    <n v="0"/>
  </r>
  <r>
    <s v="Transicion 2016"/>
    <n v="1"/>
    <s v="Lanus"/>
    <n v="38"/>
    <n v="16"/>
    <n v="12"/>
    <n v="2"/>
    <n v="2"/>
    <s v="Lanus"/>
    <x v="12"/>
    <n v="8"/>
    <s v="SIN"/>
    <x v="68"/>
    <n v="0.79166666666666663"/>
    <n v="0.45138888888888895"/>
    <n v="1"/>
  </r>
  <r>
    <s v="Transicion 2016"/>
    <n v="2"/>
    <s v="Estudiantes (LP)"/>
    <n v="32"/>
    <n v="16"/>
    <n v="9"/>
    <n v="5"/>
    <n v="2"/>
    <s v="Estudiantes (LP)"/>
    <x v="12"/>
    <n v="8"/>
    <s v="SIN"/>
    <x v="30"/>
    <n v="0.79166666666666663"/>
    <n v="0.45138888888888895"/>
    <n v="1"/>
  </r>
  <r>
    <s v="Transicion 2016"/>
    <n v="3"/>
    <s v="Atl Tucuman"/>
    <n v="30"/>
    <n v="16"/>
    <n v="9"/>
    <n v="3"/>
    <n v="4"/>
    <s v="Atl Tucuman"/>
    <x v="12"/>
    <n v="8"/>
    <s v="SIN"/>
    <x v="69"/>
    <n v="0.79166666666666663"/>
    <n v="0.45138888888888895"/>
    <n v="1"/>
  </r>
  <r>
    <s v="Transicion 2016"/>
    <n v="4"/>
    <s v="Def y Justicia"/>
    <n v="25"/>
    <n v="16"/>
    <n v="7"/>
    <n v="4"/>
    <n v="5"/>
    <s v="Def y Justicia"/>
    <x v="12"/>
    <n v="8"/>
    <s v="SIN"/>
    <x v="62"/>
    <n v="0.79166666666666663"/>
    <n v="0.45138888888888895"/>
    <n v="1"/>
  </r>
  <r>
    <s v="Transicion 2016"/>
    <n v="5"/>
    <s v="Huracan"/>
    <n v="25"/>
    <n v="16"/>
    <n v="7"/>
    <n v="4"/>
    <n v="5"/>
    <s v="Huracan"/>
    <x v="12"/>
    <n v="8"/>
    <s v="SIN"/>
    <x v="62"/>
    <n v="0.79166666666666663"/>
    <n v="0.45138888888888895"/>
    <n v="1"/>
  </r>
  <r>
    <s v="Transicion 2016"/>
    <n v="6"/>
    <s v="Racing Club"/>
    <n v="24"/>
    <n v="16"/>
    <n v="6"/>
    <n v="6"/>
    <n v="4"/>
    <s v="Racing Club"/>
    <x v="12"/>
    <n v="8"/>
    <s v="SIN"/>
    <x v="45"/>
    <n v="0.79166666666666663"/>
    <n v="0.45138888888888895"/>
    <n v="1"/>
  </r>
  <r>
    <s v="Transicion 2016"/>
    <n v="7"/>
    <s v="San Martin (SJ)"/>
    <n v="23"/>
    <n v="16"/>
    <n v="6"/>
    <n v="5"/>
    <n v="5"/>
    <s v="San Martin (SJ)"/>
    <x v="12"/>
    <n v="8"/>
    <s v="SIN"/>
    <x v="70"/>
    <n v="0.79166666666666663"/>
    <n v="0.45138888888888895"/>
    <n v="1"/>
  </r>
  <r>
    <s v="Transicion 2016"/>
    <n v="8"/>
    <s v="Union"/>
    <n v="22"/>
    <n v="16"/>
    <n v="5"/>
    <n v="7"/>
    <n v="4"/>
    <s v="Union"/>
    <x v="12"/>
    <n v="8"/>
    <s v="SIN"/>
    <x v="71"/>
    <n v="0.79166666666666663"/>
    <n v="0.45138888888888895"/>
    <n v="1"/>
  </r>
  <r>
    <s v="Transicion 2016"/>
    <n v="9"/>
    <s v="Tigre"/>
    <n v="20"/>
    <n v="16"/>
    <n v="5"/>
    <n v="5"/>
    <n v="6"/>
    <s v="Tigre"/>
    <x v="12"/>
    <n v="8"/>
    <s v="SIN"/>
    <x v="63"/>
    <n v="0.79166666666666663"/>
    <n v="0.45138888888888895"/>
    <n v="0"/>
  </r>
  <r>
    <s v="Transicion 2016"/>
    <n v="10"/>
    <s v="Boca Juniors"/>
    <n v="20"/>
    <n v="16"/>
    <n v="5"/>
    <n v="5"/>
    <n v="6"/>
    <s v="Boca Juniors"/>
    <x v="12"/>
    <n v="8"/>
    <s v="SIN"/>
    <x v="63"/>
    <n v="0.79166666666666663"/>
    <n v="0.45138888888888895"/>
    <n v="0"/>
  </r>
  <r>
    <s v="Transicion 2016"/>
    <n v="11"/>
    <s v="Aldosivi"/>
    <n v="17"/>
    <n v="16"/>
    <n v="4"/>
    <n v="5"/>
    <n v="7"/>
    <s v="Aldosivi"/>
    <x v="12"/>
    <n v="8"/>
    <s v="SIN"/>
    <x v="65"/>
    <n v="0.79166666666666663"/>
    <n v="0.45138888888888895"/>
    <n v="0"/>
  </r>
  <r>
    <s v="Transicion 2016"/>
    <n v="12"/>
    <s v="Newells"/>
    <n v="16"/>
    <n v="16"/>
    <n v="3"/>
    <n v="7"/>
    <n v="6"/>
    <s v="Newells"/>
    <x v="12"/>
    <n v="8"/>
    <s v="SIN"/>
    <x v="8"/>
    <n v="0.79166666666666663"/>
    <n v="0.45138888888888895"/>
    <n v="0"/>
  </r>
  <r>
    <s v="Transicion 2016"/>
    <n v="13"/>
    <s v="Temperley"/>
    <n v="16"/>
    <n v="16"/>
    <n v="4"/>
    <n v="4"/>
    <n v="8"/>
    <s v="Temperley"/>
    <x v="12"/>
    <n v="8"/>
    <s v="SIN"/>
    <x v="8"/>
    <n v="0.79166666666666663"/>
    <n v="0.45138888888888895"/>
    <n v="0"/>
  </r>
  <r>
    <s v="Transicion 2016"/>
    <n v="14"/>
    <s v="Argentinos"/>
    <n v="12"/>
    <n v="16"/>
    <n v="2"/>
    <n v="6"/>
    <n v="8"/>
    <s v="Argentinos"/>
    <x v="12"/>
    <n v="8"/>
    <s v="SIN"/>
    <x v="72"/>
    <n v="0.79166666666666663"/>
    <n v="0.45138888888888895"/>
    <n v="0"/>
  </r>
  <r>
    <s v="Transicion 2016"/>
    <n v="15"/>
    <s v="Atl Rafaela"/>
    <n v="9"/>
    <n v="16"/>
    <n v="2"/>
    <n v="3"/>
    <n v="11"/>
    <s v="Atl Rafaela"/>
    <x v="12"/>
    <n v="8"/>
    <s v="SIN"/>
    <x v="73"/>
    <n v="0.79166666666666663"/>
    <n v="0.45138888888888895"/>
    <n v="0"/>
  </r>
  <r>
    <s v="Campeonato 2016/17"/>
    <n v="1"/>
    <s v="Boca Juniors"/>
    <n v="63"/>
    <n v="30"/>
    <n v="18"/>
    <n v="9"/>
    <n v="3"/>
    <s v="Boca Juniors"/>
    <x v="13"/>
    <n v="8"/>
    <s v="Con"/>
    <x v="74"/>
    <n v="0.7"/>
    <n v="0.45592592592592612"/>
    <n v="1"/>
  </r>
  <r>
    <s v="Campeonato 2016/17"/>
    <n v="2"/>
    <s v="River Plate"/>
    <n v="56"/>
    <n v="30"/>
    <n v="16"/>
    <n v="8"/>
    <n v="6"/>
    <s v="River Plate"/>
    <x v="13"/>
    <n v="8"/>
    <s v="Con"/>
    <x v="75"/>
    <n v="0.7"/>
    <n v="0.45592592592592612"/>
    <n v="1"/>
  </r>
  <r>
    <s v="Campeonato 2016/17"/>
    <n v="3"/>
    <s v="Estudiantes (LP)"/>
    <n v="56"/>
    <n v="30"/>
    <n v="16"/>
    <n v="8"/>
    <n v="6"/>
    <s v="Estudiantes (LP)"/>
    <x v="13"/>
    <n v="8"/>
    <s v="Con"/>
    <x v="75"/>
    <n v="0.7"/>
    <n v="0.45592592592592612"/>
    <n v="1"/>
  </r>
  <r>
    <s v="Campeonato 2016/17"/>
    <n v="4"/>
    <s v="Racing Club"/>
    <n v="55"/>
    <n v="30"/>
    <n v="17"/>
    <n v="4"/>
    <n v="9"/>
    <s v="Racing Club"/>
    <x v="13"/>
    <n v="8"/>
    <s v="Con"/>
    <x v="76"/>
    <n v="0.7"/>
    <n v="0.45592592592592612"/>
    <n v="1"/>
  </r>
  <r>
    <s v="Campeonato 2016/17"/>
    <n v="5"/>
    <s v="Banfield"/>
    <n v="54"/>
    <n v="30"/>
    <n v="17"/>
    <n v="3"/>
    <n v="10"/>
    <s v="Banfield"/>
    <x v="13"/>
    <n v="8"/>
    <s v="Con"/>
    <x v="40"/>
    <n v="0.7"/>
    <n v="0.45592592592592612"/>
    <n v="1"/>
  </r>
  <r>
    <s v="Campeonato 2016/17"/>
    <n v="6"/>
    <s v="Independiente"/>
    <n v="53"/>
    <n v="30"/>
    <n v="14"/>
    <n v="11"/>
    <n v="5"/>
    <s v="Independiente"/>
    <x v="13"/>
    <n v="8"/>
    <s v="Con"/>
    <x v="77"/>
    <n v="0.7"/>
    <n v="0.45592592592592612"/>
    <n v="1"/>
  </r>
  <r>
    <s v="Campeonato 2016/17"/>
    <n v="7"/>
    <s v="San Lorenzo"/>
    <n v="53"/>
    <n v="30"/>
    <n v="16"/>
    <n v="5"/>
    <n v="9"/>
    <s v="San Lorenzo"/>
    <x v="13"/>
    <n v="8"/>
    <s v="Con"/>
    <x v="77"/>
    <n v="0.7"/>
    <n v="0.45592592592592612"/>
    <n v="1"/>
  </r>
  <r>
    <s v="Campeonato 2016/17"/>
    <n v="8"/>
    <s v="Lanus"/>
    <n v="50"/>
    <n v="30"/>
    <n v="14"/>
    <n v="8"/>
    <n v="8"/>
    <s v="Lanus"/>
    <x v="13"/>
    <n v="8"/>
    <s v="Con"/>
    <x v="42"/>
    <n v="0.7"/>
    <n v="0.45592592592592612"/>
    <n v="1"/>
  </r>
  <r>
    <s v="Campeonato 2016/17"/>
    <n v="9"/>
    <s v="Newells"/>
    <n v="49"/>
    <n v="30"/>
    <n v="14"/>
    <n v="7"/>
    <n v="9"/>
    <s v="Newells"/>
    <x v="13"/>
    <n v="8"/>
    <s v="Con"/>
    <x v="43"/>
    <n v="0.7"/>
    <n v="0.45592592592592612"/>
    <n v="1"/>
  </r>
  <r>
    <s v="Campeonato 2016/17"/>
    <n v="10"/>
    <s v="Def y Justicia"/>
    <n v="49"/>
    <n v="30"/>
    <n v="14"/>
    <n v="7"/>
    <n v="9"/>
    <s v="Def y Justicia"/>
    <x v="13"/>
    <n v="8"/>
    <s v="Con"/>
    <x v="43"/>
    <n v="0.7"/>
    <n v="0.45592592592592612"/>
    <n v="1"/>
  </r>
  <r>
    <s v="Campeonato 2016/17"/>
    <n v="11"/>
    <s v="Colon"/>
    <n v="49"/>
    <n v="30"/>
    <n v="14"/>
    <n v="7"/>
    <n v="9"/>
    <s v="Colon"/>
    <x v="13"/>
    <n v="8"/>
    <s v="Con"/>
    <x v="43"/>
    <n v="0.7"/>
    <n v="0.45592592592592612"/>
    <n v="1"/>
  </r>
  <r>
    <s v="Campeonato 2016/17"/>
    <n v="12"/>
    <s v="Rosario Central"/>
    <n v="44"/>
    <n v="30"/>
    <n v="11"/>
    <n v="11"/>
    <n v="8"/>
    <s v="Rosario Central"/>
    <x v="13"/>
    <n v="8"/>
    <s v="Con"/>
    <x v="46"/>
    <n v="0.7"/>
    <n v="0.45592592592592612"/>
    <n v="1"/>
  </r>
  <r>
    <s v="Campeonato 2016/17"/>
    <n v="13"/>
    <s v="Gimnasia (LP)"/>
    <n v="43"/>
    <n v="30"/>
    <n v="12"/>
    <n v="7"/>
    <n v="11"/>
    <s v="Gimnasia (LP)"/>
    <x v="13"/>
    <n v="8"/>
    <s v="Con"/>
    <x v="78"/>
    <n v="0.7"/>
    <n v="0.45592592592592612"/>
    <n v="1"/>
  </r>
  <r>
    <s v="Campeonato 2016/17"/>
    <n v="14"/>
    <s v="Godoy Cruz"/>
    <n v="43"/>
    <n v="30"/>
    <n v="13"/>
    <n v="4"/>
    <n v="13"/>
    <s v="Godoy Cruz"/>
    <x v="13"/>
    <n v="8"/>
    <s v="Con"/>
    <x v="78"/>
    <n v="0.7"/>
    <n v="0.45592592592592612"/>
    <n v="1"/>
  </r>
  <r>
    <s v="Campeonato 2016/17"/>
    <n v="15"/>
    <s v="Talleres (C)"/>
    <n v="42"/>
    <n v="30"/>
    <n v="11"/>
    <n v="9"/>
    <n v="10"/>
    <s v="Talleres (C)"/>
    <x v="13"/>
    <n v="8"/>
    <s v="Con"/>
    <x v="47"/>
    <n v="0.7"/>
    <n v="0.45592592592592612"/>
    <n v="1"/>
  </r>
  <r>
    <s v="Campeonato 2016/17"/>
    <n v="16"/>
    <s v="Olimpo"/>
    <n v="38"/>
    <n v="30"/>
    <n v="9"/>
    <n v="11"/>
    <n v="10"/>
    <s v="Olimpo"/>
    <x v="13"/>
    <n v="8"/>
    <s v="Con"/>
    <x v="79"/>
    <n v="0.7"/>
    <n v="0.45592592592592612"/>
    <n v="0"/>
  </r>
  <r>
    <s v="Campeonato 2016/17"/>
    <n v="17"/>
    <s v="Atl Rafaela"/>
    <n v="37"/>
    <n v="30"/>
    <n v="10"/>
    <n v="7"/>
    <n v="13"/>
    <s v="Atl Rafaela"/>
    <x v="13"/>
    <n v="8"/>
    <s v="Con"/>
    <x v="50"/>
    <n v="0.7"/>
    <n v="0.45592592592592612"/>
    <n v="0"/>
  </r>
  <r>
    <s v="Campeonato 2016/17"/>
    <n v="18"/>
    <s v="Temperley"/>
    <n v="37"/>
    <n v="30"/>
    <n v="10"/>
    <n v="7"/>
    <n v="13"/>
    <s v="Temperley"/>
    <x v="13"/>
    <n v="8"/>
    <s v="Con"/>
    <x v="50"/>
    <n v="0.7"/>
    <n v="0.45592592592592612"/>
    <n v="0"/>
  </r>
  <r>
    <s v="Campeonato 2016/17"/>
    <n v="19"/>
    <s v="Velez"/>
    <n v="37"/>
    <n v="30"/>
    <n v="10"/>
    <n v="7"/>
    <n v="13"/>
    <s v="Velez"/>
    <x v="13"/>
    <n v="8"/>
    <s v="Con"/>
    <x v="50"/>
    <n v="0.7"/>
    <n v="0.45592592592592612"/>
    <n v="0"/>
  </r>
  <r>
    <s v="Campeonato 2016/17"/>
    <n v="20"/>
    <s v="Patronato"/>
    <n v="34"/>
    <n v="30"/>
    <n v="8"/>
    <n v="10"/>
    <n v="12"/>
    <s v="Patronato"/>
    <x v="13"/>
    <n v="8"/>
    <s v="Con"/>
    <x v="52"/>
    <n v="0.7"/>
    <n v="0.45592592592592612"/>
    <n v="0"/>
  </r>
  <r>
    <s v="Campeonato 2016/17"/>
    <n v="21"/>
    <s v="Atl Tucuman"/>
    <n v="33"/>
    <n v="30"/>
    <n v="8"/>
    <n v="9"/>
    <n v="13"/>
    <s v="Atl Tucuman"/>
    <x v="13"/>
    <n v="8"/>
    <s v="Con"/>
    <x v="53"/>
    <n v="0.7"/>
    <n v="0.45592592592592612"/>
    <n v="0"/>
  </r>
  <r>
    <s v="Campeonato 2016/17"/>
    <n v="22"/>
    <s v="San Martin (SJ)"/>
    <n v="33"/>
    <n v="30"/>
    <n v="7"/>
    <n v="12"/>
    <n v="11"/>
    <s v="San Martin (SJ)"/>
    <x v="13"/>
    <n v="8"/>
    <s v="Con"/>
    <x v="53"/>
    <n v="0.7"/>
    <n v="0.45592592592592612"/>
    <n v="0"/>
  </r>
  <r>
    <s v="Campeonato 2016/17"/>
    <n v="23"/>
    <s v="Union"/>
    <n v="32"/>
    <n v="30"/>
    <n v="8"/>
    <n v="8"/>
    <n v="14"/>
    <s v="Union"/>
    <x v="13"/>
    <n v="8"/>
    <s v="Con"/>
    <x v="54"/>
    <n v="0.7"/>
    <n v="0.45592592592592612"/>
    <n v="0"/>
  </r>
  <r>
    <s v="Campeonato 2016/17"/>
    <n v="24"/>
    <s v="Tigre"/>
    <n v="31"/>
    <n v="30"/>
    <n v="8"/>
    <n v="7"/>
    <n v="15"/>
    <s v="Tigre"/>
    <x v="13"/>
    <n v="8"/>
    <s v="Con"/>
    <x v="80"/>
    <n v="0.7"/>
    <n v="0.45592592592592612"/>
    <n v="0"/>
  </r>
  <r>
    <s v="Campeonato 2016/17"/>
    <n v="25"/>
    <s v="Huracan"/>
    <n v="29"/>
    <n v="30"/>
    <n v="6"/>
    <n v="11"/>
    <n v="13"/>
    <s v="Huracan"/>
    <x v="13"/>
    <n v="8"/>
    <s v="Con"/>
    <x v="55"/>
    <n v="0.7"/>
    <n v="0.45592592592592612"/>
    <n v="0"/>
  </r>
  <r>
    <s v="Campeonato 2016/17"/>
    <n v="26"/>
    <s v="Sarmiento (J)"/>
    <n v="28"/>
    <n v="30"/>
    <n v="7"/>
    <n v="7"/>
    <n v="16"/>
    <s v="Sarmiento (J)"/>
    <x v="13"/>
    <n v="8"/>
    <s v="Con"/>
    <x v="81"/>
    <n v="0.7"/>
    <n v="0.45592592592592612"/>
    <n v="0"/>
  </r>
  <r>
    <s v="Campeonato 2016/17"/>
    <n v="27"/>
    <s v="Arsenal"/>
    <n v="27"/>
    <n v="30"/>
    <n v="7"/>
    <n v="6"/>
    <n v="17"/>
    <s v="Arsenal"/>
    <x v="13"/>
    <n v="8"/>
    <s v="Con"/>
    <x v="56"/>
    <n v="0.7"/>
    <n v="0.45592592592592612"/>
    <n v="0"/>
  </r>
  <r>
    <s v="Campeonato 2016/17"/>
    <n v="28"/>
    <s v="Belgrano"/>
    <n v="26"/>
    <n v="30"/>
    <n v="5"/>
    <n v="11"/>
    <n v="14"/>
    <s v="Belgrano"/>
    <x v="13"/>
    <n v="8"/>
    <s v="Con"/>
    <x v="82"/>
    <n v="0.7"/>
    <n v="0.45592592592592612"/>
    <n v="0"/>
  </r>
  <r>
    <s v="Campeonato 2016/17"/>
    <n v="29"/>
    <s v="Quilmes"/>
    <n v="25"/>
    <n v="30"/>
    <n v="6"/>
    <n v="7"/>
    <n v="17"/>
    <s v="Quilmes"/>
    <x v="13"/>
    <n v="8"/>
    <s v="Con"/>
    <x v="83"/>
    <n v="0.7"/>
    <n v="0.45592592592592612"/>
    <n v="0"/>
  </r>
  <r>
    <s v="Campeonato 2016/17"/>
    <n v="30"/>
    <s v="Aldosivi"/>
    <n v="25"/>
    <n v="30"/>
    <n v="5"/>
    <n v="10"/>
    <n v="15"/>
    <s v="Aldosivi"/>
    <x v="13"/>
    <n v="8"/>
    <s v="Con"/>
    <x v="83"/>
    <n v="0.7"/>
    <n v="0.45592592592592612"/>
    <n v="0"/>
  </r>
  <r>
    <s v="Campeonato 2017/18"/>
    <n v="1"/>
    <s v="Boca Juniors"/>
    <n v="58"/>
    <n v="27"/>
    <n v="18"/>
    <n v="4"/>
    <n v="5"/>
    <s v="Boca Juniors"/>
    <x v="14"/>
    <n v="9"/>
    <s v="Con"/>
    <x v="84"/>
    <n v="0.71604938271604934"/>
    <n v="0.45326278659611985"/>
    <n v="1"/>
  </r>
  <r>
    <s v="Campeonato 2017/18"/>
    <n v="2"/>
    <s v="Godoy Cruz"/>
    <n v="56"/>
    <n v="27"/>
    <n v="17"/>
    <n v="5"/>
    <n v="5"/>
    <s v="Godoy Cruz"/>
    <x v="14"/>
    <n v="9"/>
    <s v="Con"/>
    <x v="85"/>
    <n v="0.71604938271604934"/>
    <n v="0.45326278659611985"/>
    <n v="1"/>
  </r>
  <r>
    <s v="Campeonato 2017/18"/>
    <n v="3"/>
    <s v="San Lorenzo"/>
    <n v="50"/>
    <n v="27"/>
    <n v="14"/>
    <n v="8"/>
    <n v="5"/>
    <s v="San Lorenzo"/>
    <x v="14"/>
    <n v="9"/>
    <s v="Con"/>
    <x v="86"/>
    <n v="0.71604938271604934"/>
    <n v="0.45326278659611985"/>
    <n v="1"/>
  </r>
  <r>
    <s v="Campeonato 2017/18"/>
    <n v="4"/>
    <s v="Huracan"/>
    <n v="48"/>
    <n v="27"/>
    <n v="13"/>
    <n v="9"/>
    <n v="5"/>
    <s v="Huracan"/>
    <x v="14"/>
    <n v="9"/>
    <s v="Con"/>
    <x v="87"/>
    <n v="0.71604938271604934"/>
    <n v="0.45326278659611985"/>
    <n v="1"/>
  </r>
  <r>
    <s v="Campeonato 2017/18"/>
    <n v="5"/>
    <s v="Talleres (C)"/>
    <n v="46"/>
    <n v="27"/>
    <n v="13"/>
    <n v="7"/>
    <n v="7"/>
    <s v="Talleres (C)"/>
    <x v="14"/>
    <n v="9"/>
    <s v="Con"/>
    <x v="88"/>
    <n v="0.71604938271604934"/>
    <n v="0.45326278659611985"/>
    <n v="1"/>
  </r>
  <r>
    <s v="Campeonato 2017/18"/>
    <n v="6"/>
    <s v="Independiente"/>
    <n v="46"/>
    <n v="27"/>
    <n v="13"/>
    <n v="7"/>
    <n v="7"/>
    <s v="Independiente"/>
    <x v="14"/>
    <n v="9"/>
    <s v="Con"/>
    <x v="88"/>
    <n v="0.71604938271604934"/>
    <n v="0.45326278659611985"/>
    <n v="1"/>
  </r>
  <r>
    <s v="Campeonato 2017/18"/>
    <n v="7"/>
    <s v="Racing Club"/>
    <n v="45"/>
    <n v="27"/>
    <n v="13"/>
    <n v="6"/>
    <n v="8"/>
    <s v="Racing Club"/>
    <x v="14"/>
    <n v="9"/>
    <s v="Con"/>
    <x v="42"/>
    <n v="0.71604938271604934"/>
    <n v="0.45326278659611985"/>
    <n v="1"/>
  </r>
  <r>
    <s v="Campeonato 2017/18"/>
    <n v="8"/>
    <s v="River Plate"/>
    <n v="45"/>
    <n v="27"/>
    <n v="13"/>
    <n v="6"/>
    <n v="8"/>
    <s v="River Plate"/>
    <x v="14"/>
    <n v="9"/>
    <s v="Con"/>
    <x v="42"/>
    <n v="0.71604938271604934"/>
    <n v="0.45326278659611985"/>
    <n v="1"/>
  </r>
  <r>
    <s v="Campeonato 2017/18"/>
    <n v="9"/>
    <s v="Def y Justicia"/>
    <n v="44"/>
    <n v="27"/>
    <n v="13"/>
    <n v="5"/>
    <n v="9"/>
    <s v="Def y Justicia"/>
    <x v="14"/>
    <n v="9"/>
    <s v="Con"/>
    <x v="89"/>
    <n v="0.71604938271604934"/>
    <n v="0.45326278659611985"/>
    <n v="1"/>
  </r>
  <r>
    <s v="Campeonato 2017/18"/>
    <n v="10"/>
    <s v="Union"/>
    <n v="43"/>
    <n v="27"/>
    <n v="11"/>
    <n v="10"/>
    <n v="6"/>
    <s v="Union"/>
    <x v="14"/>
    <n v="9"/>
    <s v="Con"/>
    <x v="90"/>
    <n v="0.71604938271604934"/>
    <n v="0.45326278659611985"/>
    <n v="1"/>
  </r>
  <r>
    <s v="Campeonato 2017/18"/>
    <n v="11"/>
    <s v="Colon"/>
    <n v="41"/>
    <n v="27"/>
    <n v="11"/>
    <n v="8"/>
    <n v="8"/>
    <s v="Colon"/>
    <x v="14"/>
    <n v="9"/>
    <s v="Con"/>
    <x v="91"/>
    <n v="0.71604938271604934"/>
    <n v="0.45326278659611985"/>
    <n v="1"/>
  </r>
  <r>
    <s v="Campeonato 2017/18"/>
    <n v="12"/>
    <s v="Argentinos"/>
    <n v="41"/>
    <n v="27"/>
    <n v="12"/>
    <n v="5"/>
    <n v="10"/>
    <s v="Argentinos"/>
    <x v="14"/>
    <n v="9"/>
    <s v="Con"/>
    <x v="91"/>
    <n v="0.71604938271604934"/>
    <n v="0.45326278659611985"/>
    <n v="1"/>
  </r>
  <r>
    <s v="Campeonato 2017/18"/>
    <n v="13"/>
    <s v="Belgrano"/>
    <n v="40"/>
    <n v="27"/>
    <n v="10"/>
    <n v="10"/>
    <n v="7"/>
    <s v="Belgrano"/>
    <x v="14"/>
    <n v="9"/>
    <s v="Con"/>
    <x v="92"/>
    <n v="0.71604938271604934"/>
    <n v="0.45326278659611985"/>
    <n v="1"/>
  </r>
  <r>
    <s v="Campeonato 2017/18"/>
    <n v="14"/>
    <s v="Velez"/>
    <n v="38"/>
    <n v="27"/>
    <n v="10"/>
    <n v="8"/>
    <n v="9"/>
    <s v="Velez"/>
    <x v="14"/>
    <n v="9"/>
    <s v="Con"/>
    <x v="93"/>
    <n v="0.71604938271604934"/>
    <n v="0.45326278659611985"/>
    <n v="1"/>
  </r>
  <r>
    <s v="Campeonato 2017/18"/>
    <n v="15"/>
    <s v="Atl Tucuman"/>
    <n v="36"/>
    <n v="27"/>
    <n v="8"/>
    <n v="12"/>
    <n v="7"/>
    <s v="Atl Tucuman"/>
    <x v="14"/>
    <n v="9"/>
    <s v="Con"/>
    <x v="49"/>
    <n v="0.71604938271604934"/>
    <n v="0.45326278659611985"/>
    <n v="0"/>
  </r>
  <r>
    <s v="Campeonato 2017/18"/>
    <n v="16"/>
    <s v="Estudiantes (LP)"/>
    <n v="36"/>
    <n v="27"/>
    <n v="10"/>
    <n v="6"/>
    <n v="11"/>
    <s v="Estudiantes (LP)"/>
    <x v="14"/>
    <n v="9"/>
    <s v="Con"/>
    <x v="49"/>
    <n v="0.71604938271604934"/>
    <n v="0.45326278659611985"/>
    <n v="0"/>
  </r>
  <r>
    <s v="Campeonato 2017/18"/>
    <n v="17"/>
    <s v="Banfield"/>
    <n v="35"/>
    <n v="27"/>
    <n v="9"/>
    <n v="8"/>
    <n v="10"/>
    <s v="Banfield"/>
    <x v="14"/>
    <n v="9"/>
    <s v="Con"/>
    <x v="94"/>
    <n v="0.71604938271604934"/>
    <n v="0.45326278659611985"/>
    <n v="0"/>
  </r>
  <r>
    <s v="Campeonato 2017/18"/>
    <n v="18"/>
    <s v="San Martin (SJ)"/>
    <n v="33"/>
    <n v="27"/>
    <n v="9"/>
    <n v="6"/>
    <n v="12"/>
    <s v="San Martin (SJ)"/>
    <x v="14"/>
    <n v="9"/>
    <s v="Con"/>
    <x v="95"/>
    <n v="0.71604938271604934"/>
    <n v="0.45326278659611985"/>
    <n v="0"/>
  </r>
  <r>
    <s v="Campeonato 2017/18"/>
    <n v="19"/>
    <s v="Patronato"/>
    <n v="33"/>
    <n v="27"/>
    <n v="8"/>
    <n v="9"/>
    <n v="10"/>
    <s v="Patronato"/>
    <x v="14"/>
    <n v="9"/>
    <s v="Con"/>
    <x v="95"/>
    <n v="0.71604938271604934"/>
    <n v="0.45326278659611985"/>
    <n v="0"/>
  </r>
  <r>
    <s v="Campeonato 2017/18"/>
    <n v="20"/>
    <s v="Rosario Central"/>
    <n v="32"/>
    <n v="27"/>
    <n v="8"/>
    <n v="8"/>
    <n v="11"/>
    <s v="Rosario Central"/>
    <x v="14"/>
    <n v="9"/>
    <s v="Con"/>
    <x v="96"/>
    <n v="0.71604938271604934"/>
    <n v="0.45326278659611985"/>
    <n v="0"/>
  </r>
  <r>
    <s v="Campeonato 2017/18"/>
    <n v="21"/>
    <s v="Newells"/>
    <n v="29"/>
    <n v="27"/>
    <n v="8"/>
    <n v="6"/>
    <n v="13"/>
    <s v="Newells"/>
    <x v="14"/>
    <n v="9"/>
    <s v="Con"/>
    <x v="97"/>
    <n v="0.71604938271604934"/>
    <n v="0.45326278659611985"/>
    <n v="0"/>
  </r>
  <r>
    <s v="Campeonato 2017/18"/>
    <n v="22"/>
    <s v="Lanus"/>
    <n v="29"/>
    <n v="27"/>
    <n v="6"/>
    <n v="11"/>
    <n v="10"/>
    <s v="Lanus"/>
    <x v="14"/>
    <n v="9"/>
    <s v="Con"/>
    <x v="97"/>
    <n v="0.71604938271604934"/>
    <n v="0.45326278659611985"/>
    <n v="0"/>
  </r>
  <r>
    <s v="Campeonato 2017/18"/>
    <n v="23"/>
    <s v="Gimnasia (LP)"/>
    <n v="27"/>
    <n v="27"/>
    <n v="7"/>
    <n v="6"/>
    <n v="14"/>
    <s v="Gimnasia (LP)"/>
    <x v="14"/>
    <n v="9"/>
    <s v="Con"/>
    <x v="8"/>
    <n v="0.71604938271604934"/>
    <n v="0.45326278659611985"/>
    <n v="0"/>
  </r>
  <r>
    <s v="Campeonato 2017/18"/>
    <n v="24"/>
    <s v="Tigre"/>
    <n v="24"/>
    <n v="27"/>
    <n v="4"/>
    <n v="12"/>
    <n v="11"/>
    <s v="Tigre"/>
    <x v="14"/>
    <n v="9"/>
    <s v="Con"/>
    <x v="98"/>
    <n v="0.71604938271604934"/>
    <n v="0.45326278659611985"/>
    <n v="0"/>
  </r>
  <r>
    <s v="Campeonato 2017/18"/>
    <n v="25"/>
    <s v="Temperley"/>
    <n v="23"/>
    <n v="27"/>
    <n v="5"/>
    <n v="8"/>
    <n v="14"/>
    <s v="Temperley"/>
    <x v="14"/>
    <n v="9"/>
    <s v="Con"/>
    <x v="99"/>
    <n v="0.71604938271604934"/>
    <n v="0.45326278659611985"/>
    <n v="0"/>
  </r>
  <r>
    <s v="Campeonato 2017/18"/>
    <n v="26"/>
    <s v="Chacarita"/>
    <n v="18"/>
    <n v="27"/>
    <n v="4"/>
    <n v="6"/>
    <n v="17"/>
    <s v="Chacarita"/>
    <x v="14"/>
    <n v="9"/>
    <s v="Con"/>
    <x v="100"/>
    <n v="0.71604938271604934"/>
    <n v="0.45326278659611985"/>
    <n v="0"/>
  </r>
  <r>
    <s v="Campeonato 2017/18"/>
    <n v="27"/>
    <s v="Arsenal"/>
    <n v="17"/>
    <n v="27"/>
    <n v="3"/>
    <n v="8"/>
    <n v="16"/>
    <s v="Arsenal"/>
    <x v="14"/>
    <n v="9"/>
    <s v="Con"/>
    <x v="101"/>
    <n v="0.71604938271604934"/>
    <n v="0.45326278659611985"/>
    <n v="0"/>
  </r>
  <r>
    <s v="Campeonato 2017/18"/>
    <n v="28"/>
    <s v="Olimpo"/>
    <n v="15"/>
    <n v="27"/>
    <n v="3"/>
    <n v="6"/>
    <n v="18"/>
    <s v="Olimpo"/>
    <x v="14"/>
    <n v="9"/>
    <s v="Con"/>
    <x v="102"/>
    <n v="0.71604938271604934"/>
    <n v="0.45326278659611985"/>
    <n v="0"/>
  </r>
  <r>
    <s v="Campeonato 2018/19"/>
    <n v="1"/>
    <s v="Racing Club"/>
    <n v="57"/>
    <n v="25"/>
    <n v="17"/>
    <n v="6"/>
    <n v="2"/>
    <s v="Racing Club"/>
    <x v="15"/>
    <n v="10"/>
    <s v="Con"/>
    <x v="103"/>
    <n v="0.76"/>
    <n v="0.44769230769230772"/>
    <n v="1"/>
  </r>
  <r>
    <s v="Campeonato 2018/19"/>
    <n v="2"/>
    <s v="Def y Justicia"/>
    <n v="53"/>
    <n v="25"/>
    <n v="15"/>
    <n v="8"/>
    <n v="2"/>
    <s v="Def y Justicia"/>
    <x v="15"/>
    <n v="10"/>
    <s v="Con"/>
    <x v="104"/>
    <n v="0.76"/>
    <n v="0.44769230769230772"/>
    <n v="1"/>
  </r>
  <r>
    <s v="Campeonato 2018/19"/>
    <n v="3"/>
    <s v="Boca Juniors"/>
    <n v="51"/>
    <n v="25"/>
    <n v="15"/>
    <n v="6"/>
    <n v="4"/>
    <s v="Boca Juniors"/>
    <x v="15"/>
    <n v="10"/>
    <s v="Con"/>
    <x v="105"/>
    <n v="0.76"/>
    <n v="0.44769230769230772"/>
    <n v="1"/>
  </r>
  <r>
    <s v="Campeonato 2018/19"/>
    <n v="4"/>
    <s v="River Plate"/>
    <n v="45"/>
    <n v="25"/>
    <n v="13"/>
    <n v="6"/>
    <n v="6"/>
    <s v="River Plate"/>
    <x v="15"/>
    <n v="10"/>
    <s v="Con"/>
    <x v="40"/>
    <n v="0.76"/>
    <n v="0.44769230769230772"/>
    <n v="1"/>
  </r>
  <r>
    <s v="Campeonato 2018/19"/>
    <n v="5"/>
    <s v="Atl Tucuman"/>
    <n v="42"/>
    <n v="25"/>
    <n v="12"/>
    <n v="6"/>
    <n v="7"/>
    <s v="Atl Tucuman"/>
    <x v="15"/>
    <n v="10"/>
    <s v="Con"/>
    <x v="106"/>
    <n v="0.76"/>
    <n v="0.44769230769230772"/>
    <n v="1"/>
  </r>
  <r>
    <s v="Campeonato 2018/19"/>
    <n v="6"/>
    <s v="Velez"/>
    <n v="40"/>
    <n v="25"/>
    <n v="11"/>
    <n v="7"/>
    <n v="7"/>
    <s v="Velez"/>
    <x v="15"/>
    <n v="10"/>
    <s v="Con"/>
    <x v="107"/>
    <n v="0.76"/>
    <n v="0.44769230769230772"/>
    <n v="1"/>
  </r>
  <r>
    <s v="Campeonato 2018/19"/>
    <n v="7"/>
    <s v="Independiente"/>
    <n v="38"/>
    <n v="25"/>
    <n v="10"/>
    <n v="8"/>
    <n v="7"/>
    <s v="Independiente"/>
    <x v="15"/>
    <n v="10"/>
    <s v="Con"/>
    <x v="108"/>
    <n v="0.76"/>
    <n v="0.44769230769230772"/>
    <n v="1"/>
  </r>
  <r>
    <s v="Campeonato 2018/19"/>
    <n v="8"/>
    <s v="Union"/>
    <n v="36"/>
    <n v="25"/>
    <n v="9"/>
    <n v="9"/>
    <n v="7"/>
    <s v="Union"/>
    <x v="15"/>
    <n v="10"/>
    <s v="Con"/>
    <x v="109"/>
    <n v="0.76"/>
    <n v="0.44769230769230772"/>
    <n v="1"/>
  </r>
  <r>
    <s v="Campeonato 2018/19"/>
    <n v="9"/>
    <s v="Tigre"/>
    <n v="36"/>
    <n v="25"/>
    <n v="9"/>
    <n v="9"/>
    <n v="7"/>
    <s v="Tigre"/>
    <x v="15"/>
    <n v="10"/>
    <s v="Con"/>
    <x v="109"/>
    <n v="0.76"/>
    <n v="0.44769230769230772"/>
    <n v="1"/>
  </r>
  <r>
    <s v="Campeonato 2018/19"/>
    <n v="10"/>
    <s v="Huracan"/>
    <n v="35"/>
    <n v="25"/>
    <n v="9"/>
    <n v="8"/>
    <n v="8"/>
    <s v="Huracan"/>
    <x v="15"/>
    <n v="10"/>
    <s v="Con"/>
    <x v="47"/>
    <n v="0.76"/>
    <n v="0.44769230769230772"/>
    <n v="1"/>
  </r>
  <r>
    <s v="Campeonato 2018/19"/>
    <n v="11"/>
    <s v="Lanus"/>
    <n v="34"/>
    <n v="25"/>
    <n v="9"/>
    <n v="7"/>
    <n v="9"/>
    <s v="Lanus"/>
    <x v="15"/>
    <n v="10"/>
    <s v="Con"/>
    <x v="110"/>
    <n v="0.76"/>
    <n v="0.44769230769230772"/>
    <n v="1"/>
  </r>
  <r>
    <s v="Campeonato 2018/19"/>
    <n v="12"/>
    <s v="Talleres (C)"/>
    <n v="33"/>
    <n v="25"/>
    <n v="9"/>
    <n v="6"/>
    <n v="10"/>
    <s v="Talleres (C)"/>
    <x v="15"/>
    <n v="10"/>
    <s v="Con"/>
    <x v="111"/>
    <n v="0.76"/>
    <n v="0.44769230769230772"/>
    <n v="0"/>
  </r>
  <r>
    <s v="Campeonato 2018/19"/>
    <n v="13"/>
    <s v="Aldosivi"/>
    <n v="33"/>
    <n v="25"/>
    <n v="9"/>
    <n v="6"/>
    <n v="10"/>
    <s v="Aldosivi"/>
    <x v="15"/>
    <n v="10"/>
    <s v="Con"/>
    <x v="111"/>
    <n v="0.76"/>
    <n v="0.44769230769230772"/>
    <n v="0"/>
  </r>
  <r>
    <s v="Campeonato 2018/19"/>
    <n v="14"/>
    <s v="Godoy Cruz"/>
    <n v="32"/>
    <n v="25"/>
    <n v="9"/>
    <n v="5"/>
    <n v="11"/>
    <s v="Godoy Cruz"/>
    <x v="15"/>
    <n v="10"/>
    <s v="Con"/>
    <x v="112"/>
    <n v="0.76"/>
    <n v="0.44769230769230772"/>
    <n v="0"/>
  </r>
  <r>
    <s v="Campeonato 2018/19"/>
    <n v="15"/>
    <s v="Newells"/>
    <n v="29"/>
    <n v="25"/>
    <n v="7"/>
    <n v="8"/>
    <n v="10"/>
    <s v="Newells"/>
    <x v="15"/>
    <n v="10"/>
    <s v="Con"/>
    <x v="113"/>
    <n v="0.76"/>
    <n v="0.44769230769230772"/>
    <n v="0"/>
  </r>
  <r>
    <s v="Campeonato 2018/19"/>
    <n v="16"/>
    <s v="Banfield"/>
    <n v="29"/>
    <n v="25"/>
    <n v="6"/>
    <n v="11"/>
    <n v="8"/>
    <s v="Banfield"/>
    <x v="15"/>
    <n v="10"/>
    <s v="Con"/>
    <x v="113"/>
    <n v="0.76"/>
    <n v="0.44769230769230772"/>
    <n v="0"/>
  </r>
  <r>
    <s v="Campeonato 2018/19"/>
    <n v="17"/>
    <s v="Estudiantes (LP)"/>
    <n v="29"/>
    <n v="25"/>
    <n v="7"/>
    <n v="8"/>
    <n v="10"/>
    <s v="Estudiantes (LP)"/>
    <x v="15"/>
    <n v="10"/>
    <s v="Con"/>
    <x v="113"/>
    <n v="0.76"/>
    <n v="0.44769230769230772"/>
    <n v="0"/>
  </r>
  <r>
    <s v="Campeonato 2018/19"/>
    <n v="18"/>
    <s v="Gimnasia (LP)"/>
    <n v="29"/>
    <n v="25"/>
    <n v="8"/>
    <n v="5"/>
    <n v="12"/>
    <s v="Gimnasia (LP)"/>
    <x v="15"/>
    <n v="10"/>
    <s v="Con"/>
    <x v="113"/>
    <n v="0.76"/>
    <n v="0.44769230769230772"/>
    <n v="0"/>
  </r>
  <r>
    <s v="Campeonato 2018/19"/>
    <n v="19"/>
    <s v="Patronato"/>
    <n v="26"/>
    <n v="25"/>
    <n v="7"/>
    <n v="5"/>
    <n v="13"/>
    <s v="Patronato"/>
    <x v="15"/>
    <n v="10"/>
    <s v="Con"/>
    <x v="114"/>
    <n v="0.76"/>
    <n v="0.44769230769230772"/>
    <n v="0"/>
  </r>
  <r>
    <s v="Campeonato 2018/19"/>
    <n v="20"/>
    <s v="Rosario Central"/>
    <n v="26"/>
    <n v="25"/>
    <n v="6"/>
    <n v="8"/>
    <n v="11"/>
    <s v="Rosario Central"/>
    <x v="15"/>
    <n v="10"/>
    <s v="Con"/>
    <x v="114"/>
    <n v="0.76"/>
    <n v="0.44769230769230772"/>
    <n v="0"/>
  </r>
  <r>
    <s v="Campeonato 2018/19"/>
    <n v="21"/>
    <s v="San Martin (SJ)"/>
    <n v="25"/>
    <n v="25"/>
    <n v="6"/>
    <n v="7"/>
    <n v="12"/>
    <s v="San Martin (SJ)"/>
    <x v="15"/>
    <n v="10"/>
    <s v="Con"/>
    <x v="8"/>
    <n v="0.76"/>
    <n v="0.44769230769230772"/>
    <n v="0"/>
  </r>
  <r>
    <s v="Campeonato 2018/19"/>
    <n v="22"/>
    <s v="Belgrano"/>
    <n v="24"/>
    <n v="25"/>
    <n v="4"/>
    <n v="12"/>
    <n v="9"/>
    <s v="Belgrano"/>
    <x v="15"/>
    <n v="10"/>
    <s v="Con"/>
    <x v="115"/>
    <n v="0.76"/>
    <n v="0.44769230769230772"/>
    <n v="0"/>
  </r>
  <r>
    <s v="Campeonato 2018/19"/>
    <n v="23"/>
    <s v="San Lorenzo"/>
    <n v="23"/>
    <n v="25"/>
    <n v="3"/>
    <n v="14"/>
    <n v="8"/>
    <s v="San Lorenzo"/>
    <x v="15"/>
    <n v="10"/>
    <s v="Con"/>
    <x v="116"/>
    <n v="0.76"/>
    <n v="0.44769230769230772"/>
    <n v="0"/>
  </r>
  <r>
    <s v="Campeonato 2018/19"/>
    <n v="24"/>
    <s v="Colon"/>
    <n v="23"/>
    <n v="25"/>
    <n v="4"/>
    <n v="11"/>
    <n v="10"/>
    <s v="Colon"/>
    <x v="15"/>
    <n v="10"/>
    <s v="Con"/>
    <x v="116"/>
    <n v="0.76"/>
    <n v="0.44769230769230772"/>
    <n v="0"/>
  </r>
  <r>
    <s v="Campeonato 2018/19"/>
    <n v="25"/>
    <s v="San Martin (T)"/>
    <n v="23"/>
    <n v="25"/>
    <n v="4"/>
    <n v="11"/>
    <n v="10"/>
    <s v="San Martin (T)"/>
    <x v="15"/>
    <n v="10"/>
    <s v="Con"/>
    <x v="116"/>
    <n v="0.76"/>
    <n v="0.44769230769230772"/>
    <n v="0"/>
  </r>
  <r>
    <s v="Campeonato 2018/19"/>
    <n v="26"/>
    <s v="Argentinos"/>
    <n v="22"/>
    <n v="25"/>
    <n v="5"/>
    <n v="7"/>
    <n v="13"/>
    <s v="Argentinos"/>
    <x v="15"/>
    <n v="10"/>
    <s v="Con"/>
    <x v="117"/>
    <n v="0.76"/>
    <n v="0.44769230769230772"/>
    <n v="0"/>
  </r>
  <r>
    <s v="Superliga 2019/20"/>
    <n v="1"/>
    <s v="Boca Juniors"/>
    <n v="48"/>
    <n v="23"/>
    <n v="14"/>
    <n v="6"/>
    <n v="3"/>
    <s v="Boca Juniors"/>
    <x v="16"/>
    <n v="11"/>
    <s v="Con"/>
    <x v="118"/>
    <n v="0.69565217391304346"/>
    <n v="0.45410628019323673"/>
    <n v="1"/>
  </r>
  <r>
    <s v="Superliga 2019/20"/>
    <n v="2"/>
    <s v="River Plate"/>
    <n v="47"/>
    <n v="23"/>
    <n v="14"/>
    <n v="5"/>
    <n v="4"/>
    <s v="River Plate"/>
    <x v="16"/>
    <n v="11"/>
    <s v="Con"/>
    <x v="119"/>
    <n v="0.69565217391304346"/>
    <n v="0.45410628019323673"/>
    <n v="1"/>
  </r>
  <r>
    <s v="Superliga 2019/20"/>
    <n v="3"/>
    <s v="Velez"/>
    <n v="39"/>
    <n v="23"/>
    <n v="11"/>
    <n v="6"/>
    <n v="6"/>
    <s v="Velez"/>
    <x v="16"/>
    <n v="11"/>
    <s v="Con"/>
    <x v="120"/>
    <n v="0.69565217391304346"/>
    <n v="0.45410628019323673"/>
    <n v="1"/>
  </r>
  <r>
    <s v="Superliga 2019/20"/>
    <n v="4"/>
    <s v="Racing Club"/>
    <n v="39"/>
    <n v="23"/>
    <n v="9"/>
    <n v="12"/>
    <n v="2"/>
    <s v="Racing Club"/>
    <x v="16"/>
    <n v="11"/>
    <s v="Con"/>
    <x v="120"/>
    <n v="0.69565217391304346"/>
    <n v="0.45410628019323673"/>
    <n v="1"/>
  </r>
  <r>
    <s v="Superliga 2019/20"/>
    <n v="5"/>
    <s v="Argentinos"/>
    <n v="39"/>
    <n v="23"/>
    <n v="10"/>
    <n v="9"/>
    <n v="4"/>
    <s v="Argentinos"/>
    <x v="16"/>
    <n v="11"/>
    <s v="Con"/>
    <x v="120"/>
    <n v="0.69565217391304346"/>
    <n v="0.45410628019323673"/>
    <n v="1"/>
  </r>
  <r>
    <s v="Superliga 2019/20"/>
    <n v="6"/>
    <s v="Def y Justicia"/>
    <n v="36"/>
    <n v="23"/>
    <n v="10"/>
    <n v="6"/>
    <n v="7"/>
    <s v="Def y Justicia"/>
    <x v="16"/>
    <n v="11"/>
    <s v="Con"/>
    <x v="121"/>
    <n v="0.69565217391304346"/>
    <n v="0.45410628019323673"/>
    <n v="1"/>
  </r>
  <r>
    <s v="Superliga 2019/20"/>
    <n v="7"/>
    <s v="Lanus"/>
    <n v="36"/>
    <n v="23"/>
    <n v="9"/>
    <n v="9"/>
    <n v="5"/>
    <s v="Lanus"/>
    <x v="16"/>
    <n v="11"/>
    <s v="Con"/>
    <x v="121"/>
    <n v="0.69565217391304346"/>
    <n v="0.45410628019323673"/>
    <n v="1"/>
  </r>
  <r>
    <s v="Superliga 2019/20"/>
    <n v="8"/>
    <s v="San Lorenzo"/>
    <n v="36"/>
    <n v="23"/>
    <n v="11"/>
    <n v="3"/>
    <n v="9"/>
    <s v="San Lorenzo"/>
    <x v="16"/>
    <n v="11"/>
    <s v="Con"/>
    <x v="121"/>
    <n v="0.69565217391304346"/>
    <n v="0.45410628019323673"/>
    <n v="1"/>
  </r>
  <r>
    <s v="Superliga 2019/20"/>
    <n v="9"/>
    <s v="Rosario Central"/>
    <n v="36"/>
    <n v="23"/>
    <n v="9"/>
    <n v="9"/>
    <n v="5"/>
    <s v="Rosario Central"/>
    <x v="16"/>
    <n v="11"/>
    <s v="Con"/>
    <x v="121"/>
    <n v="0.69565217391304346"/>
    <n v="0.45410628019323673"/>
    <n v="1"/>
  </r>
  <r>
    <s v="Superliga 2019/20"/>
    <n v="10"/>
    <s v="Newells"/>
    <n v="35"/>
    <n v="23"/>
    <n v="9"/>
    <n v="8"/>
    <n v="6"/>
    <s v="Newells"/>
    <x v="16"/>
    <n v="11"/>
    <s v="Con"/>
    <x v="122"/>
    <n v="0.69565217391304346"/>
    <n v="0.45410628019323673"/>
    <n v="1"/>
  </r>
  <r>
    <s v="Superliga 2019/20"/>
    <n v="11"/>
    <s v="Arsenal"/>
    <n v="34"/>
    <n v="23"/>
    <n v="9"/>
    <n v="7"/>
    <n v="7"/>
    <s v="Arsenal"/>
    <x v="16"/>
    <n v="11"/>
    <s v="Con"/>
    <x v="123"/>
    <n v="0.69565217391304346"/>
    <n v="0.45410628019323673"/>
    <n v="1"/>
  </r>
  <r>
    <s v="Superliga 2019/20"/>
    <n v="12"/>
    <s v="Talleres (C)"/>
    <n v="34"/>
    <n v="23"/>
    <n v="10"/>
    <n v="4"/>
    <n v="9"/>
    <s v="Talleres (C)"/>
    <x v="16"/>
    <n v="11"/>
    <s v="Con"/>
    <x v="123"/>
    <n v="0.69565217391304346"/>
    <n v="0.45410628019323673"/>
    <n v="1"/>
  </r>
  <r>
    <s v="Superliga 2019/20"/>
    <n v="13"/>
    <s v="Estudiantes (LP)"/>
    <n v="30"/>
    <n v="23"/>
    <n v="8"/>
    <n v="6"/>
    <n v="9"/>
    <s v="Estudiantes (LP)"/>
    <x v="16"/>
    <n v="11"/>
    <s v="Con"/>
    <x v="124"/>
    <n v="0.69565217391304346"/>
    <n v="0.45410628019323673"/>
    <n v="0"/>
  </r>
  <r>
    <s v="Superliga 2019/20"/>
    <n v="14"/>
    <s v="Independiente"/>
    <n v="29"/>
    <n v="23"/>
    <n v="8"/>
    <n v="5"/>
    <n v="10"/>
    <s v="Independiente"/>
    <x v="16"/>
    <n v="11"/>
    <s v="Con"/>
    <x v="125"/>
    <n v="0.69565217391304346"/>
    <n v="0.45410628019323673"/>
    <n v="0"/>
  </r>
  <r>
    <s v="Superliga 2019/20"/>
    <n v="15"/>
    <s v="Atl Tucuman"/>
    <n v="29"/>
    <n v="23"/>
    <n v="7"/>
    <n v="8"/>
    <n v="8"/>
    <s v="Atl Tucuman"/>
    <x v="16"/>
    <n v="11"/>
    <s v="Con"/>
    <x v="125"/>
    <n v="0.69565217391304346"/>
    <n v="0.45410628019323673"/>
    <n v="0"/>
  </r>
  <r>
    <s v="Superliga 2019/20"/>
    <n v="16"/>
    <s v="Union"/>
    <n v="27"/>
    <n v="23"/>
    <n v="7"/>
    <n v="6"/>
    <n v="10"/>
    <s v="Union"/>
    <x v="16"/>
    <n v="11"/>
    <s v="Con"/>
    <x v="126"/>
    <n v="0.69565217391304346"/>
    <n v="0.45410628019323673"/>
    <n v="0"/>
  </r>
  <r>
    <s v="Superliga 2019/20"/>
    <n v="17"/>
    <s v="Banfield"/>
    <n v="26"/>
    <n v="23"/>
    <n v="6"/>
    <n v="8"/>
    <n v="9"/>
    <s v="Banfield"/>
    <x v="16"/>
    <n v="11"/>
    <s v="Con"/>
    <x v="127"/>
    <n v="0.69565217391304346"/>
    <n v="0.45410628019323673"/>
    <n v="0"/>
  </r>
  <r>
    <s v="Superliga 2019/20"/>
    <n v="18"/>
    <s v="Central Cba (SdE)"/>
    <n v="26"/>
    <n v="23"/>
    <n v="6"/>
    <n v="8"/>
    <n v="9"/>
    <s v="Central Cba (SdE)"/>
    <x v="16"/>
    <n v="11"/>
    <s v="Con"/>
    <x v="127"/>
    <n v="0.69565217391304346"/>
    <n v="0.45410628019323673"/>
    <n v="0"/>
  </r>
  <r>
    <s v="Superliga 2019/20"/>
    <n v="19"/>
    <s v="Gimnasia (LP)"/>
    <n v="23"/>
    <n v="23"/>
    <n v="6"/>
    <n v="5"/>
    <n v="12"/>
    <s v="Gimnasia (LP)"/>
    <x v="16"/>
    <n v="11"/>
    <s v="Con"/>
    <x v="8"/>
    <n v="0.69565217391304346"/>
    <n v="0.45410628019323673"/>
    <n v="0"/>
  </r>
  <r>
    <s v="Superliga 2019/20"/>
    <n v="20"/>
    <s v="Patronato"/>
    <n v="23"/>
    <n v="23"/>
    <n v="5"/>
    <n v="8"/>
    <n v="10"/>
    <s v="Patronato"/>
    <x v="16"/>
    <n v="11"/>
    <s v="Con"/>
    <x v="8"/>
    <n v="0.69565217391304346"/>
    <n v="0.45410628019323673"/>
    <n v="0"/>
  </r>
  <r>
    <s v="Superliga 2019/20"/>
    <n v="21"/>
    <s v="Huracan"/>
    <n v="22"/>
    <n v="23"/>
    <n v="5"/>
    <n v="7"/>
    <n v="11"/>
    <s v="Huracan"/>
    <x v="16"/>
    <n v="11"/>
    <s v="Con"/>
    <x v="128"/>
    <n v="0.69565217391304346"/>
    <n v="0.45410628019323673"/>
    <n v="0"/>
  </r>
  <r>
    <s v="Superliga 2019/20"/>
    <n v="22"/>
    <s v="Aldosivi"/>
    <n v="22"/>
    <n v="23"/>
    <n v="6"/>
    <n v="4"/>
    <n v="13"/>
    <s v="Aldosivi"/>
    <x v="16"/>
    <n v="11"/>
    <s v="Con"/>
    <x v="128"/>
    <n v="0.69565217391304346"/>
    <n v="0.45410628019323673"/>
    <n v="0"/>
  </r>
  <r>
    <s v="Superliga 2019/20"/>
    <n v="23"/>
    <s v="Colon"/>
    <n v="18"/>
    <n v="23"/>
    <n v="5"/>
    <n v="3"/>
    <n v="15"/>
    <s v="Colon"/>
    <x v="16"/>
    <n v="11"/>
    <s v="Con"/>
    <x v="129"/>
    <n v="0.69565217391304346"/>
    <n v="0.45410628019323673"/>
    <n v="0"/>
  </r>
  <r>
    <s v="Superliga 2019/20"/>
    <n v="24"/>
    <s v="Godoy Cruz"/>
    <n v="18"/>
    <n v="23"/>
    <n v="6"/>
    <n v="0"/>
    <n v="17"/>
    <s v="Godoy Cruz"/>
    <x v="16"/>
    <n v="11"/>
    <s v="Con"/>
    <x v="129"/>
    <n v="0.69565217391304346"/>
    <n v="0.45410628019323673"/>
    <n v="0"/>
  </r>
  <r>
    <s v="Campeonato 2021"/>
    <n v="1"/>
    <s v="River Plate"/>
    <n v="54"/>
    <n v="25"/>
    <n v="16"/>
    <n v="6"/>
    <n v="3"/>
    <s v="River Plate"/>
    <x v="17"/>
    <n v="12"/>
    <s v="Con"/>
    <x v="130"/>
    <n v="0.72"/>
    <n v="0.4507692307692307"/>
    <n v="1"/>
  </r>
  <r>
    <s v="Campeonato 2021"/>
    <n v="2"/>
    <s v="Def y Justicia"/>
    <n v="47"/>
    <n v="25"/>
    <n v="13"/>
    <n v="8"/>
    <n v="4"/>
    <s v="Def y Justicia"/>
    <x v="17"/>
    <n v="12"/>
    <s v="Con"/>
    <x v="131"/>
    <n v="0.72"/>
    <n v="0.4507692307692307"/>
    <n v="1"/>
  </r>
  <r>
    <s v="Campeonato 2021"/>
    <n v="3"/>
    <s v="Talleres (C)"/>
    <n v="46"/>
    <n v="25"/>
    <n v="14"/>
    <n v="4"/>
    <n v="7"/>
    <s v="Talleres (C)"/>
    <x v="17"/>
    <n v="12"/>
    <s v="Con"/>
    <x v="132"/>
    <n v="0.72"/>
    <n v="0.4507692307692307"/>
    <n v="1"/>
  </r>
  <r>
    <s v="Campeonato 2021"/>
    <n v="4"/>
    <s v="Boca Juniors"/>
    <n v="41"/>
    <n v="25"/>
    <n v="11"/>
    <n v="8"/>
    <n v="6"/>
    <s v="Boca Juniors"/>
    <x v="17"/>
    <n v="12"/>
    <s v="Con"/>
    <x v="133"/>
    <n v="0.72"/>
    <n v="0.4507692307692307"/>
    <n v="1"/>
  </r>
  <r>
    <s v="Campeonato 2021"/>
    <n v="5"/>
    <s v="Velez"/>
    <n v="39"/>
    <n v="25"/>
    <n v="10"/>
    <n v="9"/>
    <n v="6"/>
    <s v="Velez"/>
    <x v="17"/>
    <n v="12"/>
    <s v="Con"/>
    <x v="134"/>
    <n v="0.72"/>
    <n v="0.4507692307692307"/>
    <n v="1"/>
  </r>
  <r>
    <s v="Campeonato 2021"/>
    <n v="6"/>
    <s v="Estudiantes (LP)"/>
    <n v="39"/>
    <n v="25"/>
    <n v="10"/>
    <n v="9"/>
    <n v="6"/>
    <s v="Estudiantes (LP)"/>
    <x v="17"/>
    <n v="12"/>
    <s v="Con"/>
    <x v="134"/>
    <n v="0.72"/>
    <n v="0.4507692307692307"/>
    <n v="1"/>
  </r>
  <r>
    <s v="Campeonato 2021"/>
    <n v="7"/>
    <s v="Colon"/>
    <n v="39"/>
    <n v="25"/>
    <n v="11"/>
    <n v="6"/>
    <n v="8"/>
    <s v="Colon"/>
    <x v="17"/>
    <n v="12"/>
    <s v="Con"/>
    <x v="134"/>
    <n v="0.72"/>
    <n v="0.4507692307692307"/>
    <n v="1"/>
  </r>
  <r>
    <s v="Campeonato 2021"/>
    <n v="8"/>
    <s v="Huracan"/>
    <n v="38"/>
    <n v="25"/>
    <n v="10"/>
    <n v="8"/>
    <n v="7"/>
    <s v="Huracan"/>
    <x v="17"/>
    <n v="12"/>
    <s v="Con"/>
    <x v="108"/>
    <n v="0.72"/>
    <n v="0.4507692307692307"/>
    <n v="1"/>
  </r>
  <r>
    <s v="Campeonato 2021"/>
    <n v="9"/>
    <s v="Independiente"/>
    <n v="38"/>
    <n v="25"/>
    <n v="10"/>
    <n v="8"/>
    <n v="7"/>
    <s v="Independiente"/>
    <x v="17"/>
    <n v="12"/>
    <s v="Con"/>
    <x v="108"/>
    <n v="0.72"/>
    <n v="0.4507692307692307"/>
    <n v="1"/>
  </r>
  <r>
    <s v="Campeonato 2021"/>
    <n v="10"/>
    <s v="Lanus"/>
    <n v="37"/>
    <n v="25"/>
    <n v="10"/>
    <n v="7"/>
    <n v="8"/>
    <s v="Lanus"/>
    <x v="17"/>
    <n v="12"/>
    <s v="Con"/>
    <x v="135"/>
    <n v="0.72"/>
    <n v="0.4507692307692307"/>
    <n v="1"/>
  </r>
  <r>
    <s v="Campeonato 2021"/>
    <n v="11"/>
    <s v="Gimnasia (LP)"/>
    <n v="36"/>
    <n v="25"/>
    <n v="9"/>
    <n v="9"/>
    <n v="7"/>
    <s v="Gimnasia (LP)"/>
    <x v="17"/>
    <n v="12"/>
    <s v="Con"/>
    <x v="109"/>
    <n v="0.72"/>
    <n v="0.4507692307692307"/>
    <n v="1"/>
  </r>
  <r>
    <s v="Campeonato 2021"/>
    <n v="12"/>
    <s v="Union"/>
    <n v="34"/>
    <n v="25"/>
    <n v="10"/>
    <n v="4"/>
    <n v="11"/>
    <s v="Union"/>
    <x v="17"/>
    <n v="12"/>
    <s v="Con"/>
    <x v="110"/>
    <n v="0.72"/>
    <n v="0.4507692307692307"/>
    <n v="1"/>
  </r>
  <r>
    <s v="Campeonato 2021"/>
    <n v="13"/>
    <s v="Aldosivi"/>
    <n v="33"/>
    <n v="25"/>
    <n v="10"/>
    <n v="3"/>
    <n v="12"/>
    <s v="Aldosivi"/>
    <x v="17"/>
    <n v="12"/>
    <s v="Con"/>
    <x v="111"/>
    <n v="0.72"/>
    <n v="0.4507692307692307"/>
    <n v="0"/>
  </r>
  <r>
    <s v="Campeonato 2021"/>
    <n v="14"/>
    <s v="Argentinos"/>
    <n v="32"/>
    <n v="25"/>
    <n v="8"/>
    <n v="8"/>
    <n v="9"/>
    <s v="Argentinos"/>
    <x v="17"/>
    <n v="12"/>
    <s v="Con"/>
    <x v="112"/>
    <n v="0.72"/>
    <n v="0.4507692307692307"/>
    <n v="0"/>
  </r>
  <r>
    <s v="Campeonato 2021"/>
    <n v="15"/>
    <s v="Racing Club"/>
    <n v="32"/>
    <n v="25"/>
    <n v="8"/>
    <n v="8"/>
    <n v="9"/>
    <s v="Racing Club"/>
    <x v="17"/>
    <n v="12"/>
    <s v="Con"/>
    <x v="112"/>
    <n v="0.72"/>
    <n v="0.4507692307692307"/>
    <n v="0"/>
  </r>
  <r>
    <s v="Campeonato 2021"/>
    <n v="16"/>
    <s v="Rosario Central"/>
    <n v="32"/>
    <n v="25"/>
    <n v="9"/>
    <n v="5"/>
    <n v="11"/>
    <s v="Rosario Central"/>
    <x v="17"/>
    <n v="12"/>
    <s v="Con"/>
    <x v="112"/>
    <n v="0.72"/>
    <n v="0.4507692307692307"/>
    <n v="0"/>
  </r>
  <r>
    <s v="Campeonato 2021"/>
    <n v="17"/>
    <s v="Godoy Cruz"/>
    <n v="31"/>
    <n v="25"/>
    <n v="8"/>
    <n v="7"/>
    <n v="10"/>
    <s v="Godoy Cruz"/>
    <x v="17"/>
    <n v="12"/>
    <s v="Con"/>
    <x v="136"/>
    <n v="0.72"/>
    <n v="0.4507692307692307"/>
    <n v="0"/>
  </r>
  <r>
    <s v="Campeonato 2021"/>
    <n v="18"/>
    <s v="Platense"/>
    <n v="31"/>
    <n v="25"/>
    <n v="7"/>
    <n v="10"/>
    <n v="8"/>
    <s v="Platense"/>
    <x v="17"/>
    <n v="12"/>
    <s v="Con"/>
    <x v="136"/>
    <n v="0.72"/>
    <n v="0.4507692307692307"/>
    <n v="0"/>
  </r>
  <r>
    <s v="Campeonato 2021"/>
    <n v="19"/>
    <s v="Newells"/>
    <n v="28"/>
    <n v="25"/>
    <n v="7"/>
    <n v="7"/>
    <n v="11"/>
    <s v="Newells"/>
    <x v="17"/>
    <n v="12"/>
    <s v="Con"/>
    <x v="137"/>
    <n v="0.72"/>
    <n v="0.4507692307692307"/>
    <n v="0"/>
  </r>
  <r>
    <s v="Campeonato 2021"/>
    <n v="20"/>
    <s v="Banfield"/>
    <n v="27"/>
    <n v="25"/>
    <n v="5"/>
    <n v="12"/>
    <n v="8"/>
    <s v="Banfield"/>
    <x v="17"/>
    <n v="12"/>
    <s v="Con"/>
    <x v="138"/>
    <n v="0.72"/>
    <n v="0.4507692307692307"/>
    <n v="0"/>
  </r>
  <r>
    <s v="Campeonato 2021"/>
    <n v="21"/>
    <s v="San Lorenzo"/>
    <n v="27"/>
    <n v="25"/>
    <n v="7"/>
    <n v="6"/>
    <n v="12"/>
    <s v="San Lorenzo"/>
    <x v="17"/>
    <n v="12"/>
    <s v="Con"/>
    <x v="138"/>
    <n v="0.72"/>
    <n v="0.4507692307692307"/>
    <n v="0"/>
  </r>
  <r>
    <s v="Campeonato 2021"/>
    <n v="22"/>
    <s v="Central Cba (SdE)"/>
    <n v="26"/>
    <n v="25"/>
    <n v="6"/>
    <n v="8"/>
    <n v="11"/>
    <s v="Central Cba (SdE)"/>
    <x v="17"/>
    <n v="12"/>
    <s v="Con"/>
    <x v="114"/>
    <n v="0.72"/>
    <n v="0.4507692307692307"/>
    <n v="0"/>
  </r>
  <r>
    <s v="Campeonato 2021"/>
    <n v="23"/>
    <s v="Patronato"/>
    <n v="25"/>
    <n v="25"/>
    <n v="5"/>
    <n v="10"/>
    <n v="10"/>
    <s v="Patronato"/>
    <x v="17"/>
    <n v="12"/>
    <s v="Con"/>
    <x v="8"/>
    <n v="0.72"/>
    <n v="0.4507692307692307"/>
    <n v="0"/>
  </r>
  <r>
    <s v="Campeonato 2021"/>
    <n v="24"/>
    <s v="Sarmiento (J)"/>
    <n v="24"/>
    <n v="25"/>
    <n v="6"/>
    <n v="6"/>
    <n v="13"/>
    <s v="Sarmiento (J)"/>
    <x v="17"/>
    <n v="12"/>
    <s v="Con"/>
    <x v="115"/>
    <n v="0.72"/>
    <n v="0.4507692307692307"/>
    <n v="0"/>
  </r>
  <r>
    <s v="Campeonato 2021"/>
    <n v="25"/>
    <s v="Atl Tucuman"/>
    <n v="22"/>
    <n v="25"/>
    <n v="5"/>
    <n v="7"/>
    <n v="13"/>
    <s v="Atl Tucuman"/>
    <x v="17"/>
    <n v="12"/>
    <s v="Con"/>
    <x v="117"/>
    <n v="0.72"/>
    <n v="0.4507692307692307"/>
    <n v="0"/>
  </r>
  <r>
    <s v="Campeonato 2021"/>
    <n v="26"/>
    <s v="Arsenal"/>
    <n v="21"/>
    <n v="25"/>
    <n v="4"/>
    <n v="9"/>
    <n v="12"/>
    <s v="Arsenal"/>
    <x v="17"/>
    <n v="12"/>
    <s v="Con"/>
    <x v="139"/>
    <n v="0.72"/>
    <n v="0.4507692307692307"/>
    <n v="0"/>
  </r>
  <r>
    <s v="Campeonato 2022"/>
    <n v="1"/>
    <s v="Boca Juniors"/>
    <n v="52"/>
    <n v="27"/>
    <n v="16"/>
    <n v="4"/>
    <n v="7"/>
    <s v="Boca Juniors"/>
    <x v="18"/>
    <n v="13"/>
    <s v="Con"/>
    <x v="140"/>
    <n v="0.64197530864197527"/>
    <n v="0.44929453262786595"/>
    <n v="1"/>
  </r>
  <r>
    <s v="Campeonato 2022"/>
    <n v="2"/>
    <s v="Racing Club"/>
    <n v="50"/>
    <n v="27"/>
    <n v="14"/>
    <n v="8"/>
    <n v="5"/>
    <s v="Racing Club"/>
    <x v="18"/>
    <n v="13"/>
    <s v="Con"/>
    <x v="86"/>
    <n v="0.64197530864197527"/>
    <n v="0.44929453262786595"/>
    <n v="1"/>
  </r>
  <r>
    <s v="Campeonato 2022"/>
    <n v="3"/>
    <s v="River Plate"/>
    <n v="47"/>
    <n v="27"/>
    <n v="14"/>
    <n v="5"/>
    <n v="8"/>
    <s v="River Plate"/>
    <x v="18"/>
    <n v="13"/>
    <s v="Con"/>
    <x v="141"/>
    <n v="0.64197530864197527"/>
    <n v="0.44929453262786595"/>
    <n v="1"/>
  </r>
  <r>
    <s v="Campeonato 2022"/>
    <n v="4"/>
    <s v="Huracan"/>
    <n v="47"/>
    <n v="27"/>
    <n v="12"/>
    <n v="11"/>
    <n v="4"/>
    <s v="Huracan"/>
    <x v="18"/>
    <n v="13"/>
    <s v="Con"/>
    <x v="141"/>
    <n v="0.64197530864197527"/>
    <n v="0.44929453262786595"/>
    <n v="1"/>
  </r>
  <r>
    <s v="Campeonato 2022"/>
    <n v="5"/>
    <s v="Atl Tucuman"/>
    <n v="46"/>
    <n v="27"/>
    <n v="12"/>
    <n v="10"/>
    <n v="5"/>
    <s v="Atl Tucuman"/>
    <x v="18"/>
    <n v="13"/>
    <s v="Con"/>
    <x v="88"/>
    <n v="0.64197530864197527"/>
    <n v="0.44929453262786595"/>
    <n v="1"/>
  </r>
  <r>
    <s v="Campeonato 2022"/>
    <n v="6"/>
    <s v="San Lorenzo"/>
    <n v="43"/>
    <n v="27"/>
    <n v="10"/>
    <n v="13"/>
    <n v="4"/>
    <s v="San Lorenzo"/>
    <x v="18"/>
    <n v="13"/>
    <s v="Con"/>
    <x v="90"/>
    <n v="0.64197530864197527"/>
    <n v="0.44929453262786595"/>
    <n v="1"/>
  </r>
  <r>
    <s v="Campeonato 2022"/>
    <n v="7"/>
    <s v="Tigre"/>
    <n v="43"/>
    <n v="27"/>
    <n v="11"/>
    <n v="10"/>
    <n v="6"/>
    <s v="Tigre"/>
    <x v="18"/>
    <n v="13"/>
    <s v="Con"/>
    <x v="90"/>
    <n v="0.64197530864197527"/>
    <n v="0.44929453262786595"/>
    <n v="1"/>
  </r>
  <r>
    <s v="Campeonato 2022"/>
    <n v="8"/>
    <s v="Argentinos"/>
    <n v="42"/>
    <n v="27"/>
    <n v="12"/>
    <n v="6"/>
    <n v="9"/>
    <s v="Argentinos"/>
    <x v="18"/>
    <n v="13"/>
    <s v="Con"/>
    <x v="142"/>
    <n v="0.64197530864197527"/>
    <n v="0.44929453262786595"/>
    <n v="1"/>
  </r>
  <r>
    <s v="Campeonato 2022"/>
    <n v="9"/>
    <s v="Gimnasia (LP)"/>
    <n v="41"/>
    <n v="27"/>
    <n v="11"/>
    <n v="8"/>
    <n v="8"/>
    <s v="Gimnasia (LP)"/>
    <x v="18"/>
    <n v="13"/>
    <s v="Con"/>
    <x v="91"/>
    <n v="0.64197530864197527"/>
    <n v="0.44929453262786595"/>
    <n v="1"/>
  </r>
  <r>
    <s v="Campeonato 2022"/>
    <n v="10"/>
    <s v="Patronato"/>
    <n v="40"/>
    <n v="27"/>
    <n v="11"/>
    <n v="7"/>
    <n v="9"/>
    <s v="Patronato"/>
    <x v="18"/>
    <n v="13"/>
    <s v="Con"/>
    <x v="92"/>
    <n v="0.64197530864197527"/>
    <n v="0.44929453262786595"/>
    <n v="1"/>
  </r>
  <r>
    <s v="Campeonato 2022"/>
    <n v="11"/>
    <s v="Newells"/>
    <n v="40"/>
    <n v="27"/>
    <n v="11"/>
    <n v="7"/>
    <n v="9"/>
    <s v="Newells"/>
    <x v="18"/>
    <n v="13"/>
    <s v="Con"/>
    <x v="92"/>
    <n v="0.64197530864197527"/>
    <n v="0.44929453262786595"/>
    <n v="1"/>
  </r>
  <r>
    <s v="Campeonato 2022"/>
    <n v="12"/>
    <s v="Def y Justicia"/>
    <n v="40"/>
    <n v="27"/>
    <n v="10"/>
    <n v="10"/>
    <n v="7"/>
    <s v="Def y Justicia"/>
    <x v="18"/>
    <n v="13"/>
    <s v="Con"/>
    <x v="92"/>
    <n v="0.64197530864197527"/>
    <n v="0.44929453262786595"/>
    <n v="1"/>
  </r>
  <r>
    <s v="Campeonato 2022"/>
    <n v="13"/>
    <s v="Talleres (C)"/>
    <n v="35"/>
    <n v="27"/>
    <n v="9"/>
    <n v="8"/>
    <n v="10"/>
    <s v="Talleres (C)"/>
    <x v="18"/>
    <n v="13"/>
    <s v="Con"/>
    <x v="94"/>
    <n v="0.64197530864197527"/>
    <n v="0.44929453262786595"/>
    <n v="0"/>
  </r>
  <r>
    <s v="Campeonato 2022"/>
    <n v="14"/>
    <s v="Independiente"/>
    <n v="35"/>
    <n v="27"/>
    <n v="9"/>
    <n v="8"/>
    <n v="10"/>
    <s v="Independiente"/>
    <x v="18"/>
    <n v="13"/>
    <s v="Con"/>
    <x v="94"/>
    <n v="0.64197530864197527"/>
    <n v="0.44929453262786595"/>
    <n v="0"/>
  </r>
  <r>
    <s v="Campeonato 2022"/>
    <n v="15"/>
    <s v="Godoy Cruz"/>
    <n v="35"/>
    <n v="27"/>
    <n v="9"/>
    <n v="8"/>
    <n v="10"/>
    <s v="Godoy Cruz"/>
    <x v="18"/>
    <n v="13"/>
    <s v="Con"/>
    <x v="94"/>
    <n v="0.64197530864197527"/>
    <n v="0.44929453262786595"/>
    <n v="0"/>
  </r>
  <r>
    <s v="Campeonato 2022"/>
    <n v="16"/>
    <s v="Central Cba (SdE)"/>
    <n v="34"/>
    <n v="27"/>
    <n v="10"/>
    <n v="4"/>
    <n v="13"/>
    <s v="Central Cba (SdE)"/>
    <x v="18"/>
    <n v="13"/>
    <s v="Con"/>
    <x v="143"/>
    <n v="0.64197530864197527"/>
    <n v="0.44929453262786595"/>
    <n v="0"/>
  </r>
  <r>
    <s v="Campeonato 2022"/>
    <n v="17"/>
    <s v="Barracas Central"/>
    <n v="34"/>
    <n v="27"/>
    <n v="8"/>
    <n v="10"/>
    <n v="9"/>
    <s v="Barracas Central"/>
    <x v="18"/>
    <n v="13"/>
    <s v="Con"/>
    <x v="143"/>
    <n v="0.64197530864197527"/>
    <n v="0.44929453262786595"/>
    <n v="0"/>
  </r>
  <r>
    <s v="Campeonato 2022"/>
    <n v="18"/>
    <s v="Estudiantes (LP)"/>
    <n v="33"/>
    <n v="27"/>
    <n v="9"/>
    <n v="6"/>
    <n v="12"/>
    <s v="Estudiantes (LP)"/>
    <x v="18"/>
    <n v="13"/>
    <s v="Con"/>
    <x v="95"/>
    <n v="0.64197530864197527"/>
    <n v="0.44929453262786595"/>
    <n v="0"/>
  </r>
  <r>
    <s v="Campeonato 2022"/>
    <n v="19"/>
    <s v="Platense"/>
    <n v="32"/>
    <n v="27"/>
    <n v="7"/>
    <n v="11"/>
    <n v="9"/>
    <s v="Platense"/>
    <x v="18"/>
    <n v="13"/>
    <s v="Con"/>
    <x v="96"/>
    <n v="0.64197530864197527"/>
    <n v="0.44929453262786595"/>
    <n v="0"/>
  </r>
  <r>
    <s v="Campeonato 2022"/>
    <n v="20"/>
    <s v="Rosario Central"/>
    <n v="32"/>
    <n v="27"/>
    <n v="7"/>
    <n v="11"/>
    <n v="9"/>
    <s v="Rosario Central"/>
    <x v="18"/>
    <n v="13"/>
    <s v="Con"/>
    <x v="96"/>
    <n v="0.64197530864197527"/>
    <n v="0.44929453262786595"/>
    <n v="0"/>
  </r>
  <r>
    <s v="Campeonato 2022"/>
    <n v="21"/>
    <s v="Sarmiento (J)"/>
    <n v="32"/>
    <n v="27"/>
    <n v="8"/>
    <n v="8"/>
    <n v="11"/>
    <s v="Sarmiento (J)"/>
    <x v="18"/>
    <n v="13"/>
    <s v="Con"/>
    <x v="96"/>
    <n v="0.64197530864197527"/>
    <n v="0.44929453262786595"/>
    <n v="0"/>
  </r>
  <r>
    <s v="Campeonato 2022"/>
    <n v="22"/>
    <s v="Union"/>
    <n v="32"/>
    <n v="27"/>
    <n v="8"/>
    <n v="8"/>
    <n v="11"/>
    <s v="Union"/>
    <x v="18"/>
    <n v="13"/>
    <s v="Con"/>
    <x v="96"/>
    <n v="0.64197530864197527"/>
    <n v="0.44929453262786595"/>
    <n v="0"/>
  </r>
  <r>
    <s v="Campeonato 2022"/>
    <n v="23"/>
    <s v="Arsenal"/>
    <n v="30"/>
    <n v="27"/>
    <n v="6"/>
    <n v="12"/>
    <n v="9"/>
    <s v="Arsenal"/>
    <x v="18"/>
    <n v="13"/>
    <s v="Con"/>
    <x v="144"/>
    <n v="0.64197530864197527"/>
    <n v="0.44929453262786595"/>
    <n v="0"/>
  </r>
  <r>
    <s v="Campeonato 2022"/>
    <n v="24"/>
    <s v="Banfield"/>
    <n v="30"/>
    <n v="27"/>
    <n v="7"/>
    <n v="9"/>
    <n v="11"/>
    <s v="Banfield"/>
    <x v="18"/>
    <n v="13"/>
    <s v="Con"/>
    <x v="144"/>
    <n v="0.64197530864197527"/>
    <n v="0.44929453262786595"/>
    <n v="0"/>
  </r>
  <r>
    <s v="Campeonato 2022"/>
    <n v="25"/>
    <s v="Colon"/>
    <n v="29"/>
    <n v="27"/>
    <n v="7"/>
    <n v="8"/>
    <n v="12"/>
    <s v="Colon"/>
    <x v="18"/>
    <n v="13"/>
    <s v="Con"/>
    <x v="97"/>
    <n v="0.64197530864197527"/>
    <n v="0.44929453262786595"/>
    <n v="0"/>
  </r>
  <r>
    <s v="Campeonato 2022"/>
    <n v="26"/>
    <s v="Velez"/>
    <n v="28"/>
    <n v="27"/>
    <n v="6"/>
    <n v="10"/>
    <n v="11"/>
    <s v="Velez"/>
    <x v="18"/>
    <n v="13"/>
    <s v="Con"/>
    <x v="145"/>
    <n v="0.64197530864197527"/>
    <n v="0.44929453262786595"/>
    <n v="0"/>
  </r>
  <r>
    <s v="Campeonato 2022"/>
    <n v="27"/>
    <s v="Lanus"/>
    <n v="21"/>
    <n v="27"/>
    <n v="5"/>
    <n v="6"/>
    <n v="16"/>
    <s v="Lanus"/>
    <x v="18"/>
    <n v="13"/>
    <s v="Con"/>
    <x v="146"/>
    <n v="0.64197530864197527"/>
    <n v="0.44929453262786595"/>
    <n v="0"/>
  </r>
  <r>
    <s v="Campeonato 2022"/>
    <n v="28"/>
    <s v="Aldosivi"/>
    <n v="16"/>
    <n v="27"/>
    <n v="4"/>
    <n v="4"/>
    <n v="19"/>
    <s v="Aldosivi"/>
    <x v="18"/>
    <n v="13"/>
    <s v="Con"/>
    <x v="147"/>
    <n v="0.64197530864197527"/>
    <n v="0.44929453262786595"/>
    <n v="0"/>
  </r>
  <r>
    <s v="Copa de la Liga 2021"/>
    <n v="1"/>
    <s v="Colon"/>
    <n v="25"/>
    <n v="13"/>
    <n v="7"/>
    <n v="4"/>
    <n v="2"/>
    <s v="Colon"/>
    <x v="19"/>
    <n v="12"/>
    <s v="Con"/>
    <x v="148"/>
    <n v="0.79487179487179482"/>
    <n v="0.45364891518737682"/>
    <n v="1"/>
  </r>
  <r>
    <s v="Copa de la Liga 2021"/>
    <n v="2"/>
    <s v="Estudiantes (LP)"/>
    <n v="22"/>
    <n v="13"/>
    <n v="6"/>
    <n v="4"/>
    <n v="3"/>
    <s v="Estudiantes (LP)"/>
    <x v="19"/>
    <n v="12"/>
    <s v="Con"/>
    <x v="149"/>
    <n v="0.79487179487179482"/>
    <n v="0.45364891518737682"/>
    <n v="1"/>
  </r>
  <r>
    <s v="Copa de la Liga 2021"/>
    <n v="3"/>
    <s v="River Plate"/>
    <n v="21"/>
    <n v="13"/>
    <n v="6"/>
    <n v="3"/>
    <n v="4"/>
    <s v="River Plate"/>
    <x v="19"/>
    <n v="12"/>
    <s v="Con"/>
    <x v="150"/>
    <n v="0.79487179487179482"/>
    <n v="0.45364891518737682"/>
    <n v="1"/>
  </r>
  <r>
    <s v="Copa de la Liga 2021"/>
    <n v="4"/>
    <s v="Racing Club"/>
    <n v="21"/>
    <n v="13"/>
    <n v="6"/>
    <n v="3"/>
    <n v="4"/>
    <s v="Racing Club"/>
    <x v="19"/>
    <n v="12"/>
    <s v="Con"/>
    <x v="150"/>
    <n v="0.79487179487179482"/>
    <n v="0.45364891518737682"/>
    <n v="1"/>
  </r>
  <r>
    <s v="Copa de la Liga 2021"/>
    <n v="5"/>
    <s v="San Lorenzo"/>
    <n v="21"/>
    <n v="13"/>
    <n v="6"/>
    <n v="3"/>
    <n v="4"/>
    <s v="San Lorenzo"/>
    <x v="19"/>
    <n v="12"/>
    <s v="Con"/>
    <x v="150"/>
    <n v="0.79487179487179482"/>
    <n v="0.45364891518737682"/>
    <n v="1"/>
  </r>
  <r>
    <s v="Copa de la Liga 2021"/>
    <n v="6"/>
    <s v="Banfield"/>
    <n v="20"/>
    <n v="13"/>
    <n v="5"/>
    <n v="5"/>
    <n v="3"/>
    <s v="Banfield"/>
    <x v="19"/>
    <n v="12"/>
    <s v="Con"/>
    <x v="151"/>
    <n v="0.79487179487179482"/>
    <n v="0.45364891518737682"/>
    <n v="1"/>
  </r>
  <r>
    <s v="Copa de la Liga 2021"/>
    <n v="7"/>
    <s v="Argentinos"/>
    <n v="19"/>
    <n v="13"/>
    <n v="5"/>
    <n v="4"/>
    <n v="4"/>
    <s v="Argentinos"/>
    <x v="19"/>
    <n v="12"/>
    <s v="Con"/>
    <x v="152"/>
    <n v="0.79487179487179482"/>
    <n v="0.45364891518737682"/>
    <n v="1"/>
  </r>
  <r>
    <s v="Copa de la Liga 2021"/>
    <n v="8"/>
    <s v="Rosario Central"/>
    <n v="18"/>
    <n v="13"/>
    <n v="5"/>
    <n v="3"/>
    <n v="5"/>
    <s v="Rosario Central"/>
    <x v="19"/>
    <n v="12"/>
    <s v="Con"/>
    <x v="153"/>
    <n v="0.79487179487179482"/>
    <n v="0.45364891518737682"/>
    <n v="1"/>
  </r>
  <r>
    <s v="Copa de la Liga 2021"/>
    <n v="9"/>
    <s v="Central Cba (SdE)"/>
    <n v="17"/>
    <n v="13"/>
    <n v="4"/>
    <n v="5"/>
    <n v="4"/>
    <s v="Central Cba (SdE)"/>
    <x v="19"/>
    <n v="12"/>
    <s v="Con"/>
    <x v="154"/>
    <n v="0.79487179487179482"/>
    <n v="0.45364891518737682"/>
    <n v="0"/>
  </r>
  <r>
    <s v="Copa de la Liga 2021"/>
    <n v="10"/>
    <s v="Godoy Cruz"/>
    <n v="15"/>
    <n v="13"/>
    <n v="4"/>
    <n v="3"/>
    <n v="6"/>
    <s v="Godoy Cruz"/>
    <x v="19"/>
    <n v="12"/>
    <s v="Con"/>
    <x v="155"/>
    <n v="0.79487179487179482"/>
    <n v="0.45364891518737682"/>
    <n v="0"/>
  </r>
  <r>
    <s v="Copa de la Liga 2021"/>
    <n v="11"/>
    <s v="Platense"/>
    <n v="14"/>
    <n v="13"/>
    <n v="4"/>
    <n v="2"/>
    <n v="7"/>
    <s v="Platense"/>
    <x v="19"/>
    <n v="12"/>
    <s v="Con"/>
    <x v="156"/>
    <n v="0.79487179487179482"/>
    <n v="0.45364891518737682"/>
    <n v="0"/>
  </r>
  <r>
    <s v="Copa de la Liga 2021"/>
    <n v="12"/>
    <s v="Arsenal"/>
    <n v="12"/>
    <n v="13"/>
    <n v="3"/>
    <n v="3"/>
    <n v="7"/>
    <s v="Arsenal"/>
    <x v="19"/>
    <n v="12"/>
    <s v="Con"/>
    <x v="157"/>
    <n v="0.79487179487179482"/>
    <n v="0.45364891518737682"/>
    <n v="0"/>
  </r>
  <r>
    <s v="Copa de la Liga 2021"/>
    <n v="13"/>
    <s v="Aldosivi"/>
    <n v="11"/>
    <n v="13"/>
    <n v="3"/>
    <n v="2"/>
    <n v="8"/>
    <s v="Aldosivi"/>
    <x v="19"/>
    <n v="12"/>
    <s v="Con"/>
    <x v="158"/>
    <n v="0.79487179487179482"/>
    <n v="0.45364891518737682"/>
    <n v="0"/>
  </r>
  <r>
    <s v="Copa de la Liga 2021"/>
    <n v="1"/>
    <s v="Velez"/>
    <n v="31"/>
    <n v="13"/>
    <n v="10"/>
    <n v="1"/>
    <n v="2"/>
    <s v="Velez"/>
    <x v="19"/>
    <n v="12"/>
    <s v="Con"/>
    <x v="159"/>
    <n v="0.79487179487179482"/>
    <n v="0.45364891518737682"/>
    <n v="1"/>
  </r>
  <r>
    <s v="Copa de la Liga 2021"/>
    <n v="2"/>
    <s v="Boca Juniors"/>
    <n v="22"/>
    <n v="13"/>
    <n v="6"/>
    <n v="4"/>
    <n v="3"/>
    <s v="Boca Juniors"/>
    <x v="19"/>
    <n v="12"/>
    <s v="Con"/>
    <x v="149"/>
    <n v="0.79487179487179482"/>
    <n v="0.45364891518737682"/>
    <n v="1"/>
  </r>
  <r>
    <s v="Copa de la Liga 2021"/>
    <n v="3"/>
    <s v="Independiente"/>
    <n v="20"/>
    <n v="13"/>
    <n v="6"/>
    <n v="2"/>
    <n v="5"/>
    <s v="Independiente"/>
    <x v="19"/>
    <n v="12"/>
    <s v="Con"/>
    <x v="151"/>
    <n v="0.79487179487179482"/>
    <n v="0.45364891518737682"/>
    <n v="1"/>
  </r>
  <r>
    <s v="Copa de la Liga 2021"/>
    <n v="4"/>
    <s v="Talleres (C)"/>
    <n v="20"/>
    <n v="13"/>
    <n v="5"/>
    <n v="5"/>
    <n v="3"/>
    <s v="Talleres (C)"/>
    <x v="19"/>
    <n v="12"/>
    <s v="Con"/>
    <x v="151"/>
    <n v="0.79487179487179482"/>
    <n v="0.45364891518737682"/>
    <n v="1"/>
  </r>
  <r>
    <s v="Copa de la Liga 2021"/>
    <n v="5"/>
    <s v="Lanus"/>
    <n v="19"/>
    <n v="13"/>
    <n v="6"/>
    <n v="1"/>
    <n v="6"/>
    <s v="Lanus"/>
    <x v="19"/>
    <n v="12"/>
    <s v="Con"/>
    <x v="152"/>
    <n v="0.79487179487179482"/>
    <n v="0.45364891518737682"/>
    <n v="1"/>
  </r>
  <r>
    <s v="Copa de la Liga 2021"/>
    <n v="6"/>
    <s v="Union"/>
    <n v="19"/>
    <n v="13"/>
    <n v="4"/>
    <n v="7"/>
    <n v="2"/>
    <s v="Union"/>
    <x v="19"/>
    <n v="12"/>
    <s v="Con"/>
    <x v="152"/>
    <n v="0.79487179487179482"/>
    <n v="0.45364891518737682"/>
    <n v="1"/>
  </r>
  <r>
    <s v="Copa de la Liga 2021"/>
    <n v="7"/>
    <s v="Atl Tucuman"/>
    <n v="18"/>
    <n v="13"/>
    <n v="5"/>
    <n v="3"/>
    <n v="5"/>
    <s v="Atl Tucuman"/>
    <x v="19"/>
    <n v="12"/>
    <s v="Con"/>
    <x v="153"/>
    <n v="0.79487179487179482"/>
    <n v="0.45364891518737682"/>
    <n v="1"/>
  </r>
  <r>
    <s v="Copa de la Liga 2021"/>
    <n v="8"/>
    <s v="Gimnasia (LP)"/>
    <n v="15"/>
    <n v="13"/>
    <n v="3"/>
    <n v="6"/>
    <n v="4"/>
    <s v="Gimnasia (LP)"/>
    <x v="19"/>
    <n v="12"/>
    <s v="Con"/>
    <x v="155"/>
    <n v="0.79487179487179482"/>
    <n v="0.45364891518737682"/>
    <n v="0"/>
  </r>
  <r>
    <s v="Copa de la Liga 2021"/>
    <n v="9"/>
    <s v="Huracan"/>
    <n v="13"/>
    <n v="13"/>
    <n v="2"/>
    <n v="7"/>
    <n v="4"/>
    <s v="Huracan"/>
    <x v="19"/>
    <n v="12"/>
    <s v="Con"/>
    <x v="8"/>
    <n v="0.79487179487179482"/>
    <n v="0.45364891518737682"/>
    <n v="0"/>
  </r>
  <r>
    <s v="Copa de la Liga 2021"/>
    <n v="10"/>
    <s v="Patronato"/>
    <n v="12"/>
    <n v="13"/>
    <n v="4"/>
    <n v="0"/>
    <n v="9"/>
    <s v="Patronato"/>
    <x v="19"/>
    <n v="12"/>
    <s v="Con"/>
    <x v="157"/>
    <n v="0.79487179487179482"/>
    <n v="0.45364891518737682"/>
    <n v="0"/>
  </r>
  <r>
    <s v="Copa de la Liga 2021"/>
    <n v="11"/>
    <s v="Def y Justicia"/>
    <n v="12"/>
    <n v="13"/>
    <n v="3"/>
    <n v="3"/>
    <n v="7"/>
    <s v="Def y Justicia"/>
    <x v="19"/>
    <n v="12"/>
    <s v="Con"/>
    <x v="157"/>
    <n v="0.79487179487179482"/>
    <n v="0.45364891518737682"/>
    <n v="0"/>
  </r>
  <r>
    <s v="Copa de la Liga 2021"/>
    <n v="12"/>
    <s v="Sarmiento (J)"/>
    <n v="12"/>
    <n v="13"/>
    <n v="2"/>
    <n v="6"/>
    <n v="5"/>
    <s v="Sarmiento (J)"/>
    <x v="19"/>
    <n v="12"/>
    <s v="Con"/>
    <x v="157"/>
    <n v="0.79487179487179482"/>
    <n v="0.45364891518737682"/>
    <n v="0"/>
  </r>
  <r>
    <s v="Copa de la Liga 2021"/>
    <n v="13"/>
    <s v="Newells"/>
    <n v="11"/>
    <n v="13"/>
    <n v="2"/>
    <n v="5"/>
    <n v="6"/>
    <s v="Newells"/>
    <x v="19"/>
    <n v="12"/>
    <s v="Con"/>
    <x v="158"/>
    <n v="0.79487179487179482"/>
    <n v="0.45364891518737682"/>
    <n v="0"/>
  </r>
  <r>
    <s v="Copa de la Liga 2022"/>
    <n v="1"/>
    <s v="Racing Club"/>
    <n v="30"/>
    <n v="14"/>
    <n v="8"/>
    <n v="6"/>
    <n v="0"/>
    <s v="Racing Club"/>
    <x v="20"/>
    <n v="13"/>
    <s v="Con"/>
    <x v="160"/>
    <n v="0.7142857142857143"/>
    <n v="0.44982993197278931"/>
    <n v="1"/>
  </r>
  <r>
    <s v="Copa de la Liga 2022"/>
    <n v="2"/>
    <s v="River Plate"/>
    <n v="29"/>
    <n v="14"/>
    <n v="9"/>
    <n v="2"/>
    <n v="3"/>
    <s v="River Plate"/>
    <x v="20"/>
    <n v="13"/>
    <s v="Con"/>
    <x v="161"/>
    <n v="0.7142857142857143"/>
    <n v="0.44982993197278931"/>
    <n v="1"/>
  </r>
  <r>
    <s v="Copa de la Liga 2022"/>
    <n v="3"/>
    <s v="Def y Justicia"/>
    <n v="25"/>
    <n v="14"/>
    <n v="7"/>
    <n v="4"/>
    <n v="3"/>
    <s v="Def y Justicia"/>
    <x v="20"/>
    <n v="13"/>
    <s v="Con"/>
    <x v="162"/>
    <n v="0.7142857142857143"/>
    <n v="0.44982993197278931"/>
    <n v="1"/>
  </r>
  <r>
    <s v="Copa de la Liga 2022"/>
    <n v="4"/>
    <s v="Argentinos"/>
    <n v="25"/>
    <n v="14"/>
    <n v="7"/>
    <n v="4"/>
    <n v="3"/>
    <s v="Argentinos"/>
    <x v="20"/>
    <n v="13"/>
    <s v="Con"/>
    <x v="162"/>
    <n v="0.7142857142857143"/>
    <n v="0.44982993197278931"/>
    <n v="1"/>
  </r>
  <r>
    <s v="Copa de la Liga 2022"/>
    <n v="5"/>
    <s v="Gimnasia (LP)"/>
    <n v="24"/>
    <n v="14"/>
    <n v="7"/>
    <n v="3"/>
    <n v="4"/>
    <s v="Gimnasia (LP)"/>
    <x v="20"/>
    <n v="13"/>
    <s v="Con"/>
    <x v="163"/>
    <n v="0.7142857142857143"/>
    <n v="0.44982993197278931"/>
    <n v="1"/>
  </r>
  <r>
    <s v="Copa de la Liga 2022"/>
    <n v="6"/>
    <s v="Newells"/>
    <n v="23"/>
    <n v="14"/>
    <n v="7"/>
    <n v="2"/>
    <n v="5"/>
    <s v="Newells"/>
    <x v="20"/>
    <n v="13"/>
    <s v="Con"/>
    <x v="164"/>
    <n v="0.7142857142857143"/>
    <n v="0.44982993197278931"/>
    <n v="1"/>
  </r>
  <r>
    <s v="Copa de la Liga 2022"/>
    <n v="7"/>
    <s v="Sarmiento (J)"/>
    <n v="21"/>
    <n v="14"/>
    <n v="6"/>
    <n v="3"/>
    <n v="5"/>
    <s v="Sarmiento (J)"/>
    <x v="20"/>
    <n v="13"/>
    <s v="Con"/>
    <x v="45"/>
    <n v="0.7142857142857143"/>
    <n v="0.44982993197278931"/>
    <n v="1"/>
  </r>
  <r>
    <s v="Copa de la Liga 2022"/>
    <n v="8"/>
    <s v="Banfield"/>
    <n v="19"/>
    <n v="14"/>
    <n v="5"/>
    <n v="4"/>
    <n v="5"/>
    <s v="Banfield"/>
    <x v="20"/>
    <n v="13"/>
    <s v="Con"/>
    <x v="165"/>
    <n v="0.7142857142857143"/>
    <n v="0.44982993197278931"/>
    <n v="1"/>
  </r>
  <r>
    <s v="Copa de la Liga 2022"/>
    <n v="9"/>
    <s v="Union"/>
    <n v="17"/>
    <n v="14"/>
    <n v="5"/>
    <n v="2"/>
    <n v="7"/>
    <s v="Union"/>
    <x v="20"/>
    <n v="13"/>
    <s v="Con"/>
    <x v="166"/>
    <n v="0.7142857142857143"/>
    <n v="0.44982993197278931"/>
    <n v="0"/>
  </r>
  <r>
    <s v="Copa de la Liga 2022"/>
    <n v="10"/>
    <s v="San Lorenzo"/>
    <n v="15"/>
    <n v="14"/>
    <n v="3"/>
    <n v="6"/>
    <n v="5"/>
    <s v="San Lorenzo"/>
    <x v="20"/>
    <n v="13"/>
    <s v="Con"/>
    <x v="167"/>
    <n v="0.7142857142857143"/>
    <n v="0.44982993197278931"/>
    <n v="0"/>
  </r>
  <r>
    <s v="Copa de la Liga 2022"/>
    <n v="11"/>
    <s v="Atl Tucuman"/>
    <n v="11"/>
    <n v="14"/>
    <n v="2"/>
    <n v="5"/>
    <n v="7"/>
    <s v="Atl Tucuman"/>
    <x v="20"/>
    <n v="13"/>
    <s v="Con"/>
    <x v="168"/>
    <n v="0.7142857142857143"/>
    <n v="0.44982993197278931"/>
    <n v="0"/>
  </r>
  <r>
    <s v="Copa de la Liga 2022"/>
    <n v="12"/>
    <s v="Talleres (C)"/>
    <n v="11"/>
    <n v="14"/>
    <n v="3"/>
    <n v="2"/>
    <n v="9"/>
    <s v="Talleres (C)"/>
    <x v="20"/>
    <n v="13"/>
    <s v="Con"/>
    <x v="168"/>
    <n v="0.7142857142857143"/>
    <n v="0.44982993197278931"/>
    <n v="0"/>
  </r>
  <r>
    <s v="Copa de la Liga 2022"/>
    <n v="13"/>
    <s v="Platense"/>
    <n v="10"/>
    <n v="14"/>
    <n v="2"/>
    <n v="4"/>
    <n v="8"/>
    <s v="Platense"/>
    <x v="20"/>
    <n v="13"/>
    <s v="Con"/>
    <x v="169"/>
    <n v="0.7142857142857143"/>
    <n v="0.44982993197278931"/>
    <n v="0"/>
  </r>
  <r>
    <s v="Copa de la Liga 2022"/>
    <n v="14"/>
    <s v="Patronato"/>
    <n v="10"/>
    <n v="14"/>
    <n v="3"/>
    <n v="1"/>
    <n v="10"/>
    <s v="Patronato"/>
    <x v="20"/>
    <n v="13"/>
    <s v="Con"/>
    <x v="169"/>
    <n v="0.7142857142857143"/>
    <n v="0.44982993197278931"/>
    <n v="0"/>
  </r>
  <r>
    <s v="Copa de la Liga 2022"/>
    <n v="1"/>
    <s v="Estudiantes (LP)"/>
    <n v="28"/>
    <n v="14"/>
    <n v="8"/>
    <n v="4"/>
    <n v="2"/>
    <s v="Estudiantes (LP)"/>
    <x v="20"/>
    <n v="13"/>
    <s v="Con"/>
    <x v="30"/>
    <n v="0.7142857142857143"/>
    <n v="0.44982993197278931"/>
    <n v="1"/>
  </r>
  <r>
    <s v="Copa de la Liga 2022"/>
    <n v="2"/>
    <s v="Boca Juniors"/>
    <n v="27"/>
    <n v="14"/>
    <n v="7"/>
    <n v="6"/>
    <n v="1"/>
    <s v="Boca Juniors"/>
    <x v="20"/>
    <n v="13"/>
    <s v="Con"/>
    <x v="170"/>
    <n v="0.7142857142857143"/>
    <n v="0.44982993197278931"/>
    <n v="1"/>
  </r>
  <r>
    <s v="Copa de la Liga 2022"/>
    <n v="3"/>
    <s v="Tigre"/>
    <n v="20"/>
    <n v="14"/>
    <n v="5"/>
    <n v="5"/>
    <n v="4"/>
    <s v="Tigre"/>
    <x v="20"/>
    <n v="13"/>
    <s v="Con"/>
    <x v="171"/>
    <n v="0.7142857142857143"/>
    <n v="0.44982993197278931"/>
    <n v="1"/>
  </r>
  <r>
    <s v="Copa de la Liga 2022"/>
    <n v="4"/>
    <s v="Aldosivi"/>
    <n v="20"/>
    <n v="14"/>
    <n v="6"/>
    <n v="2"/>
    <n v="6"/>
    <s v="Aldosivi"/>
    <x v="20"/>
    <n v="13"/>
    <s v="Con"/>
    <x v="171"/>
    <n v="0.7142857142857143"/>
    <n v="0.44982993197278931"/>
    <n v="1"/>
  </r>
  <r>
    <s v="Copa de la Liga 2022"/>
    <n v="5"/>
    <s v="Barracas Central"/>
    <n v="19"/>
    <n v="14"/>
    <n v="6"/>
    <n v="1"/>
    <n v="7"/>
    <s v="Barracas Central"/>
    <x v="20"/>
    <n v="13"/>
    <s v="Con"/>
    <x v="165"/>
    <n v="0.7142857142857143"/>
    <n v="0.44982993197278931"/>
    <n v="1"/>
  </r>
  <r>
    <s v="Copa de la Liga 2022"/>
    <n v="6"/>
    <s v="Velez"/>
    <n v="18"/>
    <n v="14"/>
    <n v="4"/>
    <n v="6"/>
    <n v="4"/>
    <s v="Velez"/>
    <x v="20"/>
    <n v="13"/>
    <s v="Con"/>
    <x v="172"/>
    <n v="0.7142857142857143"/>
    <n v="0.44982993197278931"/>
    <n v="0"/>
  </r>
  <r>
    <s v="Copa de la Liga 2022"/>
    <n v="7"/>
    <s v="Huracan"/>
    <n v="18"/>
    <n v="14"/>
    <n v="5"/>
    <n v="3"/>
    <n v="6"/>
    <s v="Huracan"/>
    <x v="20"/>
    <n v="13"/>
    <s v="Con"/>
    <x v="172"/>
    <n v="0.7142857142857143"/>
    <n v="0.44982993197278931"/>
    <n v="0"/>
  </r>
  <r>
    <s v="Copa de la Liga 2022"/>
    <n v="8"/>
    <s v="Arsenal"/>
    <n v="17"/>
    <n v="14"/>
    <n v="3"/>
    <n v="8"/>
    <n v="3"/>
    <s v="Arsenal"/>
    <x v="20"/>
    <n v="13"/>
    <s v="Con"/>
    <x v="166"/>
    <n v="0.7142857142857143"/>
    <n v="0.44982993197278931"/>
    <n v="0"/>
  </r>
  <r>
    <s v="Copa de la Liga 2022"/>
    <n v="9"/>
    <s v="Colon"/>
    <n v="16"/>
    <n v="14"/>
    <n v="3"/>
    <n v="7"/>
    <n v="4"/>
    <s v="Colon"/>
    <x v="20"/>
    <n v="13"/>
    <s v="Con"/>
    <x v="173"/>
    <n v="0.7142857142857143"/>
    <n v="0.44982993197278931"/>
    <n v="0"/>
  </r>
  <r>
    <s v="Copa de la Liga 2022"/>
    <n v="10"/>
    <s v="Independiente"/>
    <n v="16"/>
    <n v="14"/>
    <n v="3"/>
    <n v="7"/>
    <n v="4"/>
    <s v="Independiente"/>
    <x v="20"/>
    <n v="13"/>
    <s v="Con"/>
    <x v="173"/>
    <n v="0.7142857142857143"/>
    <n v="0.44982993197278931"/>
    <n v="0"/>
  </r>
  <r>
    <s v="Copa de la Liga 2022"/>
    <n v="11"/>
    <s v="Godoy Cruz"/>
    <n v="16"/>
    <n v="14"/>
    <n v="3"/>
    <n v="7"/>
    <n v="4"/>
    <s v="Godoy Cruz"/>
    <x v="20"/>
    <n v="13"/>
    <s v="Con"/>
    <x v="173"/>
    <n v="0.7142857142857143"/>
    <n v="0.44982993197278931"/>
    <n v="0"/>
  </r>
  <r>
    <s v="Copa de la Liga 2022"/>
    <n v="12"/>
    <s v="Lanus"/>
    <n v="15"/>
    <n v="14"/>
    <n v="3"/>
    <n v="6"/>
    <n v="5"/>
    <s v="Lanus"/>
    <x v="20"/>
    <n v="13"/>
    <s v="Con"/>
    <x v="167"/>
    <n v="0.7142857142857143"/>
    <n v="0.44982993197278931"/>
    <n v="0"/>
  </r>
  <r>
    <s v="Copa de la Liga 2022"/>
    <n v="13"/>
    <s v="Central Cba (SdE)"/>
    <n v="15"/>
    <n v="14"/>
    <n v="3"/>
    <n v="6"/>
    <n v="5"/>
    <s v="Central Cba (SdE)"/>
    <x v="20"/>
    <n v="13"/>
    <s v="Con"/>
    <x v="167"/>
    <n v="0.7142857142857143"/>
    <n v="0.44982993197278931"/>
    <n v="0"/>
  </r>
  <r>
    <s v="Copa de la Liga 2022"/>
    <n v="14"/>
    <s v="Rosario Central"/>
    <n v="14"/>
    <n v="14"/>
    <n v="4"/>
    <n v="2"/>
    <n v="8"/>
    <s v="Rosario Central"/>
    <x v="20"/>
    <n v="13"/>
    <s v="Con"/>
    <x v="8"/>
    <n v="0.7142857142857143"/>
    <n v="0.44982993197278931"/>
    <n v="0"/>
  </r>
  <r>
    <s v="LIGA PROFESIONAL 2023"/>
    <n v="1"/>
    <s v="River Plate"/>
    <n v="61"/>
    <n v="27"/>
    <n v="19"/>
    <n v="4"/>
    <n v="4"/>
    <s v="River Plate"/>
    <x v="21"/>
    <n v="14"/>
    <s v="Con"/>
    <x v="174"/>
    <n v="0.75308641975308643"/>
    <n v="0.44664902998236328"/>
    <n v="1"/>
  </r>
  <r>
    <s v="LIGA PROFESIONAL 2023"/>
    <n v="2"/>
    <s v="Talleres (C)"/>
    <n v="50"/>
    <n v="27"/>
    <n v="14"/>
    <n v="8"/>
    <n v="5"/>
    <s v="Talleres (C)"/>
    <x v="21"/>
    <n v="14"/>
    <s v="Con"/>
    <x v="86"/>
    <n v="0.75308641975308643"/>
    <n v="0.44664902998236328"/>
    <n v="1"/>
  </r>
  <r>
    <s v="LIGA PROFESIONAL 2023"/>
    <n v="3"/>
    <s v="San Lorenzo"/>
    <n v="46"/>
    <n v="27"/>
    <n v="12"/>
    <n v="10"/>
    <n v="5"/>
    <s v="San Lorenzo"/>
    <x v="21"/>
    <n v="14"/>
    <s v="Con"/>
    <x v="88"/>
    <n v="0.75308641975308643"/>
    <n v="0.44664902998236328"/>
    <n v="1"/>
  </r>
  <r>
    <s v="LIGA PROFESIONAL 2023"/>
    <n v="4"/>
    <s v="Lanus"/>
    <n v="45"/>
    <n v="27"/>
    <n v="12"/>
    <n v="9"/>
    <n v="6"/>
    <s v="Lanus"/>
    <x v="21"/>
    <n v="14"/>
    <s v="Con"/>
    <x v="42"/>
    <n v="0.75308641975308643"/>
    <n v="0.44664902998236328"/>
    <n v="1"/>
  </r>
  <r>
    <s v="LIGA PROFESIONAL 2023"/>
    <n v="5"/>
    <s v="Estudiantes (LP)"/>
    <n v="45"/>
    <n v="27"/>
    <n v="12"/>
    <n v="9"/>
    <n v="6"/>
    <s v="Estudiantes (LP)"/>
    <x v="21"/>
    <n v="14"/>
    <s v="Con"/>
    <x v="42"/>
    <n v="0.75308641975308643"/>
    <n v="0.44664902998236328"/>
    <n v="1"/>
  </r>
  <r>
    <s v="LIGA PROFESIONAL 2023"/>
    <n v="6"/>
    <s v="Def y Justicia"/>
    <n v="44"/>
    <n v="27"/>
    <n v="12"/>
    <n v="8"/>
    <n v="7"/>
    <s v="Def y Justicia"/>
    <x v="21"/>
    <n v="14"/>
    <s v="Con"/>
    <x v="89"/>
    <n v="0.75308641975308643"/>
    <n v="0.44664902998236328"/>
    <n v="1"/>
  </r>
  <r>
    <s v="LIGA PROFESIONAL 2023"/>
    <n v="7"/>
    <s v="Boca Juniors"/>
    <n v="44"/>
    <n v="27"/>
    <n v="13"/>
    <n v="5"/>
    <n v="9"/>
    <s v="Boca Juniors"/>
    <x v="21"/>
    <n v="14"/>
    <s v="Con"/>
    <x v="89"/>
    <n v="0.75308641975308643"/>
    <n v="0.44664902998236328"/>
    <n v="1"/>
  </r>
  <r>
    <s v="LIGA PROFESIONAL 2023"/>
    <n v="8"/>
    <s v="Rosario Central"/>
    <n v="42"/>
    <n v="27"/>
    <n v="10"/>
    <n v="12"/>
    <n v="5"/>
    <s v="Rosario Central"/>
    <x v="21"/>
    <n v="14"/>
    <s v="Con"/>
    <x v="142"/>
    <n v="0.75308641975308643"/>
    <n v="0.44664902998236328"/>
    <n v="1"/>
  </r>
  <r>
    <s v="LIGA PROFESIONAL 2023"/>
    <n v="9"/>
    <s v="Godoy Cruz"/>
    <n v="41"/>
    <n v="27"/>
    <n v="11"/>
    <n v="8"/>
    <n v="8"/>
    <s v="Godoy Cruz"/>
    <x v="21"/>
    <n v="14"/>
    <s v="Con"/>
    <x v="91"/>
    <n v="0.75308641975308643"/>
    <n v="0.44664902998236328"/>
    <n v="1"/>
  </r>
  <r>
    <s v="LIGA PROFESIONAL 2023"/>
    <n v="10"/>
    <s v="Argentinos"/>
    <n v="40"/>
    <n v="27"/>
    <n v="11"/>
    <n v="7"/>
    <n v="9"/>
    <s v="Argentinos"/>
    <x v="21"/>
    <n v="14"/>
    <s v="Con"/>
    <x v="92"/>
    <n v="0.75308641975308643"/>
    <n v="0.44664902998236328"/>
    <n v="1"/>
  </r>
  <r>
    <s v="LIGA PROFESIONAL 2023"/>
    <n v="11"/>
    <s v="Atl Tucuman"/>
    <n v="37"/>
    <n v="27"/>
    <n v="9"/>
    <n v="10"/>
    <n v="8"/>
    <s v="Atl Tucuman"/>
    <x v="21"/>
    <n v="14"/>
    <s v="Con"/>
    <x v="175"/>
    <n v="0.75308641975308643"/>
    <n v="0.44664902998236328"/>
    <n v="1"/>
  </r>
  <r>
    <s v="LIGA PROFESIONAL 2023"/>
    <n v="12"/>
    <s v="Racing Club"/>
    <n v="36"/>
    <n v="27"/>
    <n v="9"/>
    <n v="9"/>
    <n v="9"/>
    <s v="Racing Club"/>
    <x v="21"/>
    <n v="14"/>
    <s v="Con"/>
    <x v="49"/>
    <n v="0.75308641975308643"/>
    <n v="0.44664902998236328"/>
    <n v="0"/>
  </r>
  <r>
    <s v="LIGA PROFESIONAL 2023"/>
    <n v="13"/>
    <s v="Belgrano"/>
    <n v="36"/>
    <n v="27"/>
    <n v="10"/>
    <n v="6"/>
    <n v="11"/>
    <s v="Belgrano"/>
    <x v="21"/>
    <n v="14"/>
    <s v="Con"/>
    <x v="49"/>
    <n v="0.75308641975308643"/>
    <n v="0.44664902998236328"/>
    <n v="0"/>
  </r>
  <r>
    <s v="LIGA PROFESIONAL 2023"/>
    <n v="14"/>
    <s v="Newells"/>
    <n v="35"/>
    <n v="27"/>
    <n v="8"/>
    <n v="11"/>
    <n v="8"/>
    <s v="Newells"/>
    <x v="21"/>
    <n v="14"/>
    <s v="Con"/>
    <x v="94"/>
    <n v="0.75308641975308643"/>
    <n v="0.44664902998236328"/>
    <n v="0"/>
  </r>
  <r>
    <s v="LIGA PROFESIONAL 2023"/>
    <n v="15"/>
    <s v="Barracas Central"/>
    <n v="35"/>
    <n v="27"/>
    <n v="8"/>
    <n v="11"/>
    <n v="8"/>
    <s v="Barracas Central"/>
    <x v="21"/>
    <n v="14"/>
    <s v="Con"/>
    <x v="94"/>
    <n v="0.75308641975308643"/>
    <n v="0.44664902998236328"/>
    <n v="0"/>
  </r>
  <r>
    <s v="LIGA PROFESIONAL 2023"/>
    <n v="16"/>
    <s v="Tigre"/>
    <n v="34"/>
    <n v="27"/>
    <n v="9"/>
    <n v="7"/>
    <n v="11"/>
    <s v="Tigre"/>
    <x v="21"/>
    <n v="14"/>
    <s v="Con"/>
    <x v="143"/>
    <n v="0.75308641975308643"/>
    <n v="0.44664902998236328"/>
    <n v="0"/>
  </r>
  <r>
    <s v="LIGA PROFESIONAL 2023"/>
    <n v="17"/>
    <s v="Platense"/>
    <n v="34"/>
    <n v="27"/>
    <n v="9"/>
    <n v="7"/>
    <n v="11"/>
    <s v="Platense"/>
    <x v="21"/>
    <n v="14"/>
    <s v="Con"/>
    <x v="143"/>
    <n v="0.75308641975308643"/>
    <n v="0.44664902998236328"/>
    <n v="0"/>
  </r>
  <r>
    <s v="LIGA PROFESIONAL 2023"/>
    <n v="18"/>
    <s v="Instituto"/>
    <n v="32"/>
    <n v="27"/>
    <n v="8"/>
    <n v="8"/>
    <n v="11"/>
    <s v="Instituto"/>
    <x v="21"/>
    <n v="14"/>
    <s v="Con"/>
    <x v="96"/>
    <n v="0.75308641975308643"/>
    <n v="0.44664902998236328"/>
    <n v="0"/>
  </r>
  <r>
    <s v="LIGA PROFESIONAL 2023"/>
    <n v="19"/>
    <s v="Sarmiento (J)"/>
    <n v="30"/>
    <n v="27"/>
    <n v="7"/>
    <n v="9"/>
    <n v="11"/>
    <s v="Sarmiento (J)"/>
    <x v="21"/>
    <n v="14"/>
    <s v="Con"/>
    <x v="144"/>
    <n v="0.75308641975308643"/>
    <n v="0.44664902998236328"/>
    <n v="0"/>
  </r>
  <r>
    <s v="LIGA PROFESIONAL 2023"/>
    <n v="20"/>
    <s v="Union"/>
    <n v="30"/>
    <n v="27"/>
    <n v="6"/>
    <n v="12"/>
    <n v="9"/>
    <s v="Union"/>
    <x v="21"/>
    <n v="14"/>
    <s v="Con"/>
    <x v="144"/>
    <n v="0.75308641975308643"/>
    <n v="0.44664902998236328"/>
    <n v="0"/>
  </r>
  <r>
    <s v="LIGA PROFESIONAL 2023"/>
    <n v="21"/>
    <s v="Banfield"/>
    <n v="30"/>
    <n v="27"/>
    <n v="7"/>
    <n v="9"/>
    <n v="11"/>
    <s v="Banfield"/>
    <x v="21"/>
    <n v="14"/>
    <s v="Con"/>
    <x v="144"/>
    <n v="0.75308641975308643"/>
    <n v="0.44664902998236328"/>
    <n v="0"/>
  </r>
  <r>
    <s v="LIGA PROFESIONAL 2023"/>
    <n v="22"/>
    <s v="Gimnasia (LP)"/>
    <n v="30"/>
    <n v="27"/>
    <n v="7"/>
    <n v="9"/>
    <n v="11"/>
    <s v="Gimnasia (LP)"/>
    <x v="21"/>
    <n v="14"/>
    <s v="Con"/>
    <x v="144"/>
    <n v="0.75308641975308643"/>
    <n v="0.44664902998236328"/>
    <n v="0"/>
  </r>
  <r>
    <s v="LIGA PROFESIONAL 2023"/>
    <n v="23"/>
    <s v="Central Cba (SdE)"/>
    <n v="29"/>
    <n v="27"/>
    <n v="7"/>
    <n v="8"/>
    <n v="12"/>
    <s v="Central Cba (SdE)"/>
    <x v="21"/>
    <n v="14"/>
    <s v="Con"/>
    <x v="97"/>
    <n v="0.75308641975308643"/>
    <n v="0.44664902998236328"/>
    <n v="0"/>
  </r>
  <r>
    <s v="LIGA PROFESIONAL 2023"/>
    <n v="24"/>
    <s v="Independiente"/>
    <n v="28"/>
    <n v="27"/>
    <n v="6"/>
    <n v="10"/>
    <n v="11"/>
    <s v="Independiente"/>
    <x v="21"/>
    <n v="14"/>
    <s v="Con"/>
    <x v="145"/>
    <n v="0.75308641975308643"/>
    <n v="0.44664902998236328"/>
    <n v="0"/>
  </r>
  <r>
    <s v="LIGA PROFESIONAL 2023"/>
    <n v="25"/>
    <s v="Velez"/>
    <n v="27"/>
    <n v="27"/>
    <n v="5"/>
    <n v="12"/>
    <n v="10"/>
    <s v="Velez"/>
    <x v="21"/>
    <n v="14"/>
    <s v="Con"/>
    <x v="8"/>
    <n v="0.75308641975308643"/>
    <n v="0.44664902998236328"/>
    <n v="0"/>
  </r>
  <r>
    <s v="LIGA PROFESIONAL 2023"/>
    <n v="26"/>
    <s v="Huracan"/>
    <n v="25"/>
    <n v="27"/>
    <n v="6"/>
    <n v="7"/>
    <n v="14"/>
    <s v="Huracan"/>
    <x v="21"/>
    <n v="14"/>
    <s v="Con"/>
    <x v="176"/>
    <n v="0.75308641975308643"/>
    <n v="0.44664902998236328"/>
    <n v="0"/>
  </r>
  <r>
    <s v="LIGA PROFESIONAL 2023"/>
    <n v="27"/>
    <s v="Colon"/>
    <n v="25"/>
    <n v="27"/>
    <n v="4"/>
    <n v="13"/>
    <n v="10"/>
    <s v="Colon"/>
    <x v="21"/>
    <n v="14"/>
    <s v="Con"/>
    <x v="176"/>
    <n v="0.75308641975308643"/>
    <n v="0.44664902998236328"/>
    <n v="0"/>
  </r>
  <r>
    <s v="LIGA PROFESIONAL 2023"/>
    <n v="28"/>
    <s v="Arsenal"/>
    <n v="22"/>
    <n v="27"/>
    <n v="6"/>
    <n v="4"/>
    <n v="17"/>
    <s v="Arsenal"/>
    <x v="21"/>
    <n v="14"/>
    <s v="Con"/>
    <x v="177"/>
    <n v="0.75308641975308643"/>
    <n v="0.44664902998236328"/>
    <n v="0"/>
  </r>
  <r>
    <s v="COPA DE LA LIGA PROFESIONAL 2023"/>
    <n v="1"/>
    <s v="Huracan"/>
    <n v="26"/>
    <n v="14"/>
    <n v="8"/>
    <n v="2"/>
    <n v="4"/>
    <s v="Huracan"/>
    <x v="22"/>
    <n v="14"/>
    <s v="Con"/>
    <x v="178"/>
    <n v="0.61904761904761907"/>
    <n v="0.44315803244374685"/>
    <n v="1"/>
  </r>
  <r>
    <s v="COPA DE LA LIGA PROFESIONAL 2023"/>
    <n v="2"/>
    <s v="River Plate"/>
    <n v="24"/>
    <n v="14"/>
    <n v="7"/>
    <n v="3"/>
    <n v="4"/>
    <s v="River Plate"/>
    <x v="22"/>
    <n v="14"/>
    <s v="Con"/>
    <x v="163"/>
    <n v="0.61904761904761907"/>
    <n v="0.44315803244374685"/>
    <n v="1"/>
  </r>
  <r>
    <s v="COPA DE LA LIGA PROFESIONAL 2023"/>
    <n v="3"/>
    <s v="Banfield"/>
    <n v="23"/>
    <n v="14"/>
    <n v="6"/>
    <n v="5"/>
    <n v="3"/>
    <s v="Banfield"/>
    <x v="22"/>
    <n v="14"/>
    <s v="Con"/>
    <x v="164"/>
    <n v="0.61904761904761907"/>
    <n v="0.44315803244374685"/>
    <n v="1"/>
  </r>
  <r>
    <s v="COPA DE LA LIGA PROFESIONAL 2023"/>
    <n v="4"/>
    <s v="Rosario Central"/>
    <n v="23"/>
    <n v="14"/>
    <n v="6"/>
    <n v="5"/>
    <n v="3"/>
    <s v="Rosario Central"/>
    <x v="22"/>
    <n v="14"/>
    <s v="Con"/>
    <x v="164"/>
    <n v="0.61904761904761907"/>
    <n v="0.44315803244374685"/>
    <n v="1"/>
  </r>
  <r>
    <s v="COPA DE LA LIGA PROFESIONAL 2023"/>
    <n v="5"/>
    <s v="Independiente"/>
    <n v="23"/>
    <n v="14"/>
    <n v="6"/>
    <n v="5"/>
    <n v="3"/>
    <s v="Independiente"/>
    <x v="22"/>
    <n v="14"/>
    <s v="Con"/>
    <x v="164"/>
    <n v="0.61904761904761907"/>
    <n v="0.44315803244374685"/>
    <n v="1"/>
  </r>
  <r>
    <s v="COPA DE LA LIGA PROFESIONAL 2023"/>
    <n v="6"/>
    <s v="Velez"/>
    <n v="22"/>
    <n v="14"/>
    <n v="6"/>
    <n v="4"/>
    <n v="4"/>
    <s v="Velez"/>
    <x v="22"/>
    <n v="14"/>
    <s v="Con"/>
    <x v="179"/>
    <n v="0.61904761904761907"/>
    <n v="0.44315803244374685"/>
    <n v="1"/>
  </r>
  <r>
    <s v="COPA DE LA LIGA PROFESIONAL 2023"/>
    <n v="7"/>
    <s v="Instituto"/>
    <n v="20"/>
    <n v="14"/>
    <n v="4"/>
    <n v="8"/>
    <n v="2"/>
    <s v="Instituto"/>
    <x v="22"/>
    <n v="14"/>
    <s v="Con"/>
    <x v="171"/>
    <n v="0.61904761904761907"/>
    <n v="0.44315803244374685"/>
    <n v="1"/>
  </r>
  <r>
    <s v="COPA DE LA LIGA PROFESIONAL 2023"/>
    <n v="8"/>
    <s v="Colon"/>
    <n v="20"/>
    <n v="14"/>
    <n v="6"/>
    <n v="2"/>
    <n v="6"/>
    <s v="Colon"/>
    <x v="22"/>
    <n v="14"/>
    <s v="Con"/>
    <x v="171"/>
    <n v="0.61904761904761907"/>
    <n v="0.44315803244374685"/>
    <n v="1"/>
  </r>
  <r>
    <s v="COPA DE LA LIGA PROFESIONAL 2023"/>
    <n v="9"/>
    <s v="Talleres (C)"/>
    <n v="17"/>
    <n v="14"/>
    <n v="4"/>
    <n v="5"/>
    <n v="5"/>
    <s v="Talleres (C)"/>
    <x v="22"/>
    <n v="14"/>
    <s v="Con"/>
    <x v="166"/>
    <n v="0.61904761904761907"/>
    <n v="0.44315803244374685"/>
    <n v="0"/>
  </r>
  <r>
    <s v="COPA DE LA LIGA PROFESIONAL 2023"/>
    <n v="10"/>
    <s v="Atl Tucuman"/>
    <n v="17"/>
    <n v="14"/>
    <n v="4"/>
    <n v="5"/>
    <n v="5"/>
    <s v="Atl Tucuman"/>
    <x v="22"/>
    <n v="14"/>
    <s v="Con"/>
    <x v="166"/>
    <n v="0.61904761904761907"/>
    <n v="0.44315803244374685"/>
    <n v="0"/>
  </r>
  <r>
    <s v="COPA DE LA LIGA PROFESIONAL 2023"/>
    <n v="11"/>
    <s v="Gimnasia (LP)"/>
    <n v="15"/>
    <n v="14"/>
    <n v="4"/>
    <n v="3"/>
    <n v="7"/>
    <s v="Gimnasia (LP)"/>
    <x v="22"/>
    <n v="14"/>
    <s v="Con"/>
    <x v="167"/>
    <n v="0.61904761904761907"/>
    <n v="0.44315803244374685"/>
    <n v="0"/>
  </r>
  <r>
    <s v="COPA DE LA LIGA PROFESIONAL 2023"/>
    <n v="12"/>
    <s v="Argentinos"/>
    <n v="14"/>
    <n v="13"/>
    <n v="3"/>
    <n v="4"/>
    <n v="6"/>
    <s v="Argentinos"/>
    <x v="22"/>
    <n v="14"/>
    <s v="Con"/>
    <x v="156"/>
    <n v="0.61904761904761907"/>
    <n v="0.44315803244374685"/>
    <n v="0"/>
  </r>
  <r>
    <s v="COPA DE LA LIGA PROFESIONAL 2023"/>
    <n v="13"/>
    <s v="Arsenal"/>
    <n v="13"/>
    <n v="14"/>
    <n v="3"/>
    <n v="4"/>
    <n v="7"/>
    <s v="Arsenal"/>
    <x v="22"/>
    <n v="14"/>
    <s v="Con"/>
    <x v="180"/>
    <n v="0.61904761904761907"/>
    <n v="0.44315803244374685"/>
    <n v="0"/>
  </r>
  <r>
    <s v="COPA DE LA LIGA PROFESIONAL 2023"/>
    <n v="14"/>
    <s v="Barracas Central"/>
    <n v="14"/>
    <n v="13"/>
    <n v="3"/>
    <n v="4"/>
    <n v="6"/>
    <s v="Barracas Central"/>
    <x v="22"/>
    <n v="14"/>
    <s v="Con"/>
    <x v="156"/>
    <n v="0.61904761904761907"/>
    <n v="0.44315803244374685"/>
    <n v="0"/>
  </r>
  <r>
    <s v="COPA DE LA LIGA PROFESIONAL 2023"/>
    <n v="1"/>
    <s v="Godoy Cruz"/>
    <n v="22"/>
    <n v="14"/>
    <n v="5"/>
    <n v="7"/>
    <n v="1"/>
    <s v="Godoy Cruz"/>
    <x v="22"/>
    <n v="14"/>
    <s v="Con"/>
    <x v="179"/>
    <n v="0.61904761904761907"/>
    <n v="0.44315803244374685"/>
    <n v="1"/>
  </r>
  <r>
    <s v="COPA DE LA LIGA PROFESIONAL 2023"/>
    <n v="2"/>
    <s v="Belgrano"/>
    <n v="21"/>
    <n v="14"/>
    <n v="5"/>
    <n v="6"/>
    <n v="2"/>
    <s v="Belgrano"/>
    <x v="22"/>
    <n v="14"/>
    <s v="Con"/>
    <x v="45"/>
    <n v="0.61904761904761907"/>
    <n v="0.44315803244374685"/>
    <n v="1"/>
  </r>
  <r>
    <s v="COPA DE LA LIGA PROFESIONAL 2023"/>
    <n v="3"/>
    <s v="Racing Club"/>
    <n v="24"/>
    <n v="14"/>
    <n v="5"/>
    <n v="6"/>
    <n v="2"/>
    <s v="Racing Club"/>
    <x v="22"/>
    <n v="14"/>
    <s v="Con"/>
    <x v="163"/>
    <n v="0.61904761904761907"/>
    <n v="0.44315803244374685"/>
    <n v="1"/>
  </r>
  <r>
    <s v="COPA DE LA LIGA PROFESIONAL 2023"/>
    <n v="4"/>
    <s v="Platense"/>
    <n v="20"/>
    <n v="14"/>
    <n v="5"/>
    <n v="5"/>
    <n v="4"/>
    <s v="Platense"/>
    <x v="22"/>
    <n v="14"/>
    <s v="Con"/>
    <x v="171"/>
    <n v="0.61904761904761907"/>
    <n v="0.44315803244374685"/>
    <n v="1"/>
  </r>
  <r>
    <s v="COPA DE LA LIGA PROFESIONAL 2023"/>
    <n v="5"/>
    <s v="Central Cba (SdE)"/>
    <n v="19"/>
    <n v="14"/>
    <n v="5"/>
    <n v="4"/>
    <n v="4"/>
    <s v="Central Cba (SdE)"/>
    <x v="22"/>
    <n v="14"/>
    <s v="Con"/>
    <x v="165"/>
    <n v="0.61904761904761907"/>
    <n v="0.44315803244374685"/>
    <n v="1"/>
  </r>
  <r>
    <s v="COPA DE LA LIGA PROFESIONAL 2023"/>
    <n v="6"/>
    <s v="Sarmiento (J)"/>
    <n v="16"/>
    <n v="14"/>
    <n v="3"/>
    <n v="7"/>
    <n v="4"/>
    <s v="Sarmiento (J)"/>
    <x v="22"/>
    <n v="14"/>
    <s v="Con"/>
    <x v="173"/>
    <n v="0.61904761904761907"/>
    <n v="0.44315803244374685"/>
    <n v="0"/>
  </r>
  <r>
    <s v="COPA DE LA LIGA PROFESIONAL 2023"/>
    <n v="7"/>
    <s v="Estudiantes (LP)"/>
    <n v="17"/>
    <n v="14"/>
    <n v="4"/>
    <n v="4"/>
    <n v="5"/>
    <s v="Estudiantes (LP)"/>
    <x v="22"/>
    <n v="14"/>
    <s v="Con"/>
    <x v="166"/>
    <n v="0.61904761904761907"/>
    <n v="0.44315803244374685"/>
    <n v="0"/>
  </r>
  <r>
    <s v="COPA DE LA LIGA PROFESIONAL 2023"/>
    <n v="8"/>
    <s v="Union"/>
    <n v="16"/>
    <n v="14"/>
    <n v="3"/>
    <n v="7"/>
    <n v="4"/>
    <s v="Union"/>
    <x v="22"/>
    <n v="14"/>
    <s v="Con"/>
    <x v="173"/>
    <n v="0.61904761904761907"/>
    <n v="0.44315803244374685"/>
    <n v="0"/>
  </r>
  <r>
    <s v="COPA DE LA LIGA PROFESIONAL 2023"/>
    <n v="9"/>
    <s v="Newells"/>
    <n v="18"/>
    <n v="14"/>
    <n v="4"/>
    <n v="3"/>
    <n v="6"/>
    <s v="Newells"/>
    <x v="22"/>
    <n v="14"/>
    <s v="Con"/>
    <x v="172"/>
    <n v="0.61904761904761907"/>
    <n v="0.44315803244374685"/>
    <n v="0"/>
  </r>
  <r>
    <s v="COPA DE LA LIGA PROFESIONAL 2023"/>
    <n v="10"/>
    <s v="Boca Juniors"/>
    <n v="18"/>
    <n v="14"/>
    <n v="4"/>
    <n v="3"/>
    <n v="6"/>
    <s v="Boca Juniors"/>
    <x v="22"/>
    <n v="14"/>
    <s v="Con"/>
    <x v="172"/>
    <n v="0.61904761904761907"/>
    <n v="0.44315803244374685"/>
    <n v="0"/>
  </r>
  <r>
    <s v="COPA DE LA LIGA PROFESIONAL 2023"/>
    <n v="11"/>
    <s v="San Lorenzo"/>
    <n v="18"/>
    <n v="14"/>
    <n v="2"/>
    <n v="9"/>
    <n v="2"/>
    <s v="San Lorenzo"/>
    <x v="22"/>
    <n v="14"/>
    <s v="Con"/>
    <x v="172"/>
    <n v="0.61904761904761907"/>
    <n v="0.44315803244374685"/>
    <n v="0"/>
  </r>
  <r>
    <s v="COPA DE LA LIGA PROFESIONAL 2023"/>
    <n v="12"/>
    <s v="Def y Justicia"/>
    <n v="14"/>
    <n v="14"/>
    <n v="3"/>
    <n v="5"/>
    <n v="5"/>
    <s v="Def y Justicia"/>
    <x v="22"/>
    <n v="14"/>
    <s v="Con"/>
    <x v="8"/>
    <n v="0.61904761904761907"/>
    <n v="0.44315803244374685"/>
    <n v="0"/>
  </r>
  <r>
    <s v="COPA DE LA LIGA PROFESIONAL 2023"/>
    <n v="13"/>
    <s v="Tigre"/>
    <n v="13"/>
    <n v="14"/>
    <n v="3"/>
    <n v="4"/>
    <n v="7"/>
    <s v="Tigre"/>
    <x v="22"/>
    <n v="14"/>
    <s v="Con"/>
    <x v="180"/>
    <n v="0.61904761904761907"/>
    <n v="0.44315803244374685"/>
    <n v="0"/>
  </r>
  <r>
    <s v="COPA DE LA LIGA PROFESIONAL 2023"/>
    <n v="14"/>
    <s v="Lanus"/>
    <n v="12"/>
    <n v="14"/>
    <n v="2"/>
    <n v="5"/>
    <n v="6"/>
    <s v="Lanus"/>
    <x v="22"/>
    <n v="14"/>
    <s v="Con"/>
    <x v="181"/>
    <n v="0.61904761904761907"/>
    <n v="0.44315803244374685"/>
    <n v="0"/>
  </r>
  <r>
    <s v="COPA DE LA LIGA PROFESIONAL 2024"/>
    <n v="1"/>
    <s v="River Plate"/>
    <n v="27"/>
    <n v="14"/>
    <n v="7"/>
    <n v="6"/>
    <n v="1"/>
    <s v="River Plate"/>
    <x v="23"/>
    <n v="15"/>
    <s v="Con"/>
    <x v="170"/>
    <n v="0.69047619047619047"/>
    <n v="0.45153061224489793"/>
    <n v="1"/>
  </r>
  <r>
    <s v="COPA DE LA LIGA PROFESIONAL 2024"/>
    <n v="2"/>
    <s v="Argentinos"/>
    <n v="26"/>
    <n v="14"/>
    <n v="7"/>
    <n v="5"/>
    <n v="2"/>
    <s v="Argentinos"/>
    <x v="23"/>
    <n v="15"/>
    <s v="Con"/>
    <x v="178"/>
    <n v="0.69047619047619047"/>
    <n v="0.45153061224489793"/>
    <n v="1"/>
  </r>
  <r>
    <s v="COPA DE LA LIGA PROFESIONAL 2024"/>
    <n v="3"/>
    <s v="Barracas Central"/>
    <n v="26"/>
    <n v="14"/>
    <n v="7"/>
    <n v="5"/>
    <n v="2"/>
    <s v="Barracas Central"/>
    <x v="23"/>
    <n v="15"/>
    <s v="Con"/>
    <x v="178"/>
    <n v="0.69047619047619047"/>
    <n v="0.45153061224489793"/>
    <n v="1"/>
  </r>
  <r>
    <s v="COPA DE LA LIGA PROFESIONAL 2024"/>
    <n v="4"/>
    <s v="Velez"/>
    <n v="25"/>
    <n v="14"/>
    <n v="7"/>
    <n v="4"/>
    <n v="3"/>
    <s v="Velez"/>
    <x v="23"/>
    <n v="15"/>
    <s v="Con"/>
    <x v="162"/>
    <n v="0.69047619047619047"/>
    <n v="0.45153061224489793"/>
    <n v="1"/>
  </r>
  <r>
    <s v="COPA DE LA LIGA PROFESIONAL 2024"/>
    <n v="5"/>
    <s v="Talleres (C)"/>
    <n v="24"/>
    <n v="14"/>
    <n v="6"/>
    <n v="6"/>
    <n v="2"/>
    <s v="Talleres (C)"/>
    <x v="23"/>
    <n v="15"/>
    <s v="Con"/>
    <x v="163"/>
    <n v="0.69047619047619047"/>
    <n v="0.45153061224489793"/>
    <n v="1"/>
  </r>
  <r>
    <s v="COPA DE LA LIGA PROFESIONAL 2024"/>
    <n v="6"/>
    <s v="Independiente"/>
    <n v="23"/>
    <n v="14"/>
    <n v="6"/>
    <n v="5"/>
    <n v="3"/>
    <s v="Independiente"/>
    <x v="23"/>
    <n v="15"/>
    <s v="Con"/>
    <x v="164"/>
    <n v="0.69047619047619047"/>
    <n v="0.45153061224489793"/>
    <n v="1"/>
  </r>
  <r>
    <s v="COPA DE LA LIGA PROFESIONAL 2024"/>
    <n v="7"/>
    <s v="Instituto"/>
    <n v="17"/>
    <n v="14"/>
    <n v="5"/>
    <n v="2"/>
    <n v="7"/>
    <s v="Instituto"/>
    <x v="23"/>
    <n v="15"/>
    <s v="Con"/>
    <x v="166"/>
    <n v="0.69047619047619047"/>
    <n v="0.45153061224489793"/>
    <n v="0"/>
  </r>
  <r>
    <s v="COPA DE LA LIGA PROFESIONAL 2024"/>
    <n v="8"/>
    <s v="Banfield"/>
    <n v="17"/>
    <n v="14"/>
    <n v="4"/>
    <n v="5"/>
    <n v="5"/>
    <s v="Banfield"/>
    <x v="23"/>
    <n v="15"/>
    <s v="Con"/>
    <x v="166"/>
    <n v="0.69047619047619047"/>
    <n v="0.45153061224489793"/>
    <n v="0"/>
  </r>
  <r>
    <s v="COPA DE LA LIGA PROFESIONAL 2024"/>
    <n v="9"/>
    <s v="Huracan"/>
    <n v="16"/>
    <n v="14"/>
    <n v="4"/>
    <n v="4"/>
    <n v="6"/>
    <s v="Huracan"/>
    <x v="23"/>
    <n v="15"/>
    <s v="Con"/>
    <x v="173"/>
    <n v="0.69047619047619047"/>
    <n v="0.45153061224489793"/>
    <n v="0"/>
  </r>
  <r>
    <s v="COPA DE LA LIGA PROFESIONAL 2024"/>
    <n v="10"/>
    <s v="Gimnasia (LP)"/>
    <n v="16"/>
    <n v="14"/>
    <n v="5"/>
    <n v="1"/>
    <n v="8"/>
    <s v="Gimnasia (LP)"/>
    <x v="23"/>
    <n v="15"/>
    <s v="Con"/>
    <x v="173"/>
    <n v="0.69047619047619047"/>
    <n v="0.45153061224489793"/>
    <n v="0"/>
  </r>
  <r>
    <s v="COPA DE LA LIGA PROFESIONAL 2024"/>
    <n v="11"/>
    <s v="Rosario Central"/>
    <n v="15"/>
    <n v="14"/>
    <n v="4"/>
    <n v="3"/>
    <n v="7"/>
    <s v="Rosario Central"/>
    <x v="23"/>
    <n v="15"/>
    <s v="Con"/>
    <x v="167"/>
    <n v="0.69047619047619047"/>
    <n v="0.45153061224489793"/>
    <n v="0"/>
  </r>
  <r>
    <s v="COPA DE LA LIGA PROFESIONAL 2024"/>
    <n v="12"/>
    <s v="Riestra"/>
    <n v="13"/>
    <n v="14"/>
    <n v="3"/>
    <n v="4"/>
    <n v="7"/>
    <s v="Deportivo Riestra"/>
    <x v="23"/>
    <n v="15"/>
    <s v="Con"/>
    <x v="180"/>
    <n v="0.69047619047619047"/>
    <n v="0.45153061224489793"/>
    <n v="0"/>
  </r>
  <r>
    <s v="COPA DE LA LIGA PROFESIONAL 2024"/>
    <n v="13"/>
    <s v="Atl Tucuman"/>
    <n v="10"/>
    <n v="14"/>
    <n v="1"/>
    <n v="7"/>
    <n v="6"/>
    <s v="Atl Tucuman"/>
    <x v="23"/>
    <n v="15"/>
    <s v="Con"/>
    <x v="169"/>
    <n v="0.69047619047619047"/>
    <n v="0.45153061224489793"/>
    <n v="0"/>
  </r>
  <r>
    <s v="COPA DE LA LIGA PROFESIONAL 2024"/>
    <n v="14"/>
    <s v="Ind Rivadavia"/>
    <n v="8"/>
    <n v="14"/>
    <n v="2"/>
    <n v="2"/>
    <n v="10"/>
    <s v="Ind Rivadavia"/>
    <x v="23"/>
    <n v="15"/>
    <s v="Con"/>
    <x v="182"/>
    <n v="0.69047619047619047"/>
    <n v="0.45153061224489793"/>
    <n v="0"/>
  </r>
  <r>
    <s v="COPA DE LA LIGA PROFESIONAL 2024"/>
    <n v="1"/>
    <s v="Godoy Cruz"/>
    <n v="29"/>
    <n v="14"/>
    <n v="9"/>
    <n v="2"/>
    <n v="3"/>
    <s v="Godoy Cruz"/>
    <x v="23"/>
    <n v="15"/>
    <s v="Con"/>
    <x v="161"/>
    <n v="0.69047619047619047"/>
    <n v="0.45153061224489793"/>
    <n v="1"/>
  </r>
  <r>
    <s v="COPA DE LA LIGA PROFESIONAL 2024"/>
    <n v="2"/>
    <s v="Estudiantes (LP)"/>
    <n v="27"/>
    <n v="14"/>
    <n v="8"/>
    <n v="3"/>
    <n v="3"/>
    <s v="Estudiantes (LP)"/>
    <x v="23"/>
    <n v="15"/>
    <s v="Con"/>
    <x v="170"/>
    <n v="0.69047619047619047"/>
    <n v="0.45153061224489793"/>
    <n v="1"/>
  </r>
  <r>
    <s v="COPA DE LA LIGA PROFESIONAL 2024"/>
    <n v="3"/>
    <s v="Def y Justicia"/>
    <n v="26"/>
    <n v="14"/>
    <n v="7"/>
    <n v="5"/>
    <n v="2"/>
    <s v="Def y Justicia"/>
    <x v="23"/>
    <n v="15"/>
    <s v="Con"/>
    <x v="178"/>
    <n v="0.69047619047619047"/>
    <n v="0.45153061224489793"/>
    <n v="1"/>
  </r>
  <r>
    <s v="COPA DE LA LIGA PROFESIONAL 2024"/>
    <n v="4"/>
    <s v="Boca Juniors"/>
    <n v="25"/>
    <n v="14"/>
    <n v="7"/>
    <n v="4"/>
    <n v="3"/>
    <s v="Boca Juniors"/>
    <x v="23"/>
    <n v="15"/>
    <s v="Con"/>
    <x v="162"/>
    <n v="0.69047619047619047"/>
    <n v="0.45153061224489793"/>
    <n v="1"/>
  </r>
  <r>
    <s v="COPA DE LA LIGA PROFESIONAL 2024"/>
    <n v="5"/>
    <s v="Racing Club"/>
    <n v="24"/>
    <n v="14"/>
    <n v="7"/>
    <n v="3"/>
    <n v="4"/>
    <s v="Racing Club"/>
    <x v="23"/>
    <n v="15"/>
    <s v="Con"/>
    <x v="163"/>
    <n v="0.69047619047619047"/>
    <n v="0.45153061224489793"/>
    <n v="1"/>
  </r>
  <r>
    <s v="COPA DE LA LIGA PROFESIONAL 2024"/>
    <n v="6"/>
    <s v="Lanus"/>
    <n v="23"/>
    <n v="14"/>
    <n v="7"/>
    <n v="2"/>
    <n v="5"/>
    <s v="Lanus"/>
    <x v="23"/>
    <n v="15"/>
    <s v="Con"/>
    <x v="164"/>
    <n v="0.69047619047619047"/>
    <n v="0.45153061224489793"/>
    <n v="1"/>
  </r>
  <r>
    <s v="COPA DE LA LIGA PROFESIONAL 2024"/>
    <n v="7"/>
    <s v="Newells"/>
    <n v="21"/>
    <n v="14"/>
    <n v="6"/>
    <n v="3"/>
    <n v="5"/>
    <s v="Newells"/>
    <x v="23"/>
    <n v="15"/>
    <s v="Con"/>
    <x v="45"/>
    <n v="0.69047619047619047"/>
    <n v="0.45153061224489793"/>
    <n v="1"/>
  </r>
  <r>
    <s v="COPA DE LA LIGA PROFESIONAL 2024"/>
    <n v="8"/>
    <s v="Union"/>
    <n v="20"/>
    <n v="14"/>
    <n v="5"/>
    <n v="5"/>
    <n v="4"/>
    <s v="Union"/>
    <x v="23"/>
    <n v="15"/>
    <s v="Con"/>
    <x v="171"/>
    <n v="0.69047619047619047"/>
    <n v="0.45153061224489793"/>
    <n v="1"/>
  </r>
  <r>
    <s v="COPA DE LA LIGA PROFESIONAL 2024"/>
    <n v="9"/>
    <s v="Platense"/>
    <n v="18"/>
    <n v="14"/>
    <n v="4"/>
    <n v="6"/>
    <n v="4"/>
    <s v="Platense"/>
    <x v="23"/>
    <n v="15"/>
    <s v="Con"/>
    <x v="172"/>
    <n v="0.69047619047619047"/>
    <n v="0.45153061224489793"/>
    <n v="0"/>
  </r>
  <r>
    <s v="COPA DE LA LIGA PROFESIONAL 2024"/>
    <n v="10"/>
    <s v="San Lorenzo"/>
    <n v="16"/>
    <n v="14"/>
    <n v="3"/>
    <n v="7"/>
    <n v="4"/>
    <s v="San Lorenzo"/>
    <x v="23"/>
    <n v="15"/>
    <s v="Con"/>
    <x v="173"/>
    <n v="0.69047619047619047"/>
    <n v="0.45153061224489793"/>
    <n v="0"/>
  </r>
  <r>
    <s v="COPA DE LA LIGA PROFESIONAL 2024"/>
    <n v="11"/>
    <s v="Belgrano"/>
    <n v="14"/>
    <n v="14"/>
    <n v="3"/>
    <n v="5"/>
    <n v="6"/>
    <s v="Belgrano"/>
    <x v="23"/>
    <n v="15"/>
    <s v="Con"/>
    <x v="8"/>
    <n v="0.69047619047619047"/>
    <n v="0.45153061224489793"/>
    <n v="0"/>
  </r>
  <r>
    <s v="COPA DE LA LIGA PROFESIONAL 2024"/>
    <n v="12"/>
    <s v="Central Cba (SdE)"/>
    <n v="11"/>
    <n v="14"/>
    <n v="2"/>
    <n v="5"/>
    <n v="7"/>
    <s v="Central Cba (SdE)"/>
    <x v="23"/>
    <n v="15"/>
    <s v="Con"/>
    <x v="168"/>
    <n v="0.69047619047619047"/>
    <n v="0.45153061224489793"/>
    <n v="0"/>
  </r>
  <r>
    <s v="COPA DE LA LIGA PROFESIONAL 2024"/>
    <n v="13"/>
    <s v="Sarmiento (J)"/>
    <n v="9"/>
    <n v="14"/>
    <n v="2"/>
    <n v="3"/>
    <n v="9"/>
    <s v="Sarmiento (J)"/>
    <x v="23"/>
    <n v="15"/>
    <s v="Con"/>
    <x v="183"/>
    <n v="0.69047619047619047"/>
    <n v="0.45153061224489793"/>
    <n v="0"/>
  </r>
  <r>
    <s v="COPA DE LA LIGA PROFESIONAL 2024"/>
    <n v="14"/>
    <s v="Tigre"/>
    <n v="5"/>
    <n v="14"/>
    <n v="1"/>
    <n v="2"/>
    <n v="11"/>
    <s v="Tigre"/>
    <x v="23"/>
    <n v="15"/>
    <s v="Con"/>
    <x v="184"/>
    <n v="0.69047619047619047"/>
    <n v="0.45153061224489793"/>
    <n v="0"/>
  </r>
  <r>
    <s v="LIGA PROFESIONAL 2024"/>
    <n v="1"/>
    <s v="Vélez"/>
    <n v="51"/>
    <n v="27"/>
    <n v="14"/>
    <n v="9"/>
    <n v="4"/>
    <s v="Velez"/>
    <x v="24"/>
    <n v="15"/>
    <s v="Con"/>
    <x v="185"/>
    <n v="0.62962962962962965"/>
    <n v="0.44400352733686071"/>
    <n v="1"/>
  </r>
  <r>
    <s v="LIGA PROFESIONAL 2024"/>
    <n v="2"/>
    <s v="Talleres"/>
    <n v="48"/>
    <n v="27"/>
    <n v="13"/>
    <n v="9"/>
    <n v="5"/>
    <s v="Talleres (C)"/>
    <x v="24"/>
    <n v="15"/>
    <s v="Con"/>
    <x v="87"/>
    <n v="0.62962962962962965"/>
    <n v="0.44400352733686071"/>
    <n v="1"/>
  </r>
  <r>
    <s v="LIGA PROFESIONAL 2024"/>
    <n v="3"/>
    <s v="Racing"/>
    <n v="46"/>
    <n v="27"/>
    <n v="14"/>
    <n v="4"/>
    <n v="9"/>
    <s v="Racing Club"/>
    <x v="24"/>
    <n v="15"/>
    <s v="Con"/>
    <x v="88"/>
    <n v="0.62962962962962965"/>
    <n v="0.44400352733686071"/>
    <n v="1"/>
  </r>
  <r>
    <s v="LIGA PROFESIONAL 2024"/>
    <n v="4"/>
    <s v="Huracán"/>
    <n v="46"/>
    <n v="27"/>
    <n v="12"/>
    <n v="10"/>
    <n v="5"/>
    <s v="Huracan"/>
    <x v="24"/>
    <n v="15"/>
    <s v="Con"/>
    <x v="88"/>
    <n v="0.62962962962962965"/>
    <n v="0.44400352733686071"/>
    <n v="1"/>
  </r>
  <r>
    <s v="LIGA PROFESIONAL 2024"/>
    <n v="5"/>
    <s v="River"/>
    <n v="43"/>
    <n v="27"/>
    <n v="11"/>
    <n v="10"/>
    <n v="6"/>
    <s v="River Plate"/>
    <x v="24"/>
    <n v="15"/>
    <s v="Con"/>
    <x v="90"/>
    <n v="0.62962962962962965"/>
    <n v="0.44400352733686071"/>
    <n v="1"/>
  </r>
  <r>
    <s v="LIGA PROFESIONAL 2024"/>
    <n v="6"/>
    <s v="Boca Jrs."/>
    <n v="42"/>
    <n v="27"/>
    <n v="11"/>
    <n v="9"/>
    <n v="7"/>
    <s v="Boca Juniors"/>
    <x v="24"/>
    <n v="15"/>
    <s v="Con"/>
    <x v="142"/>
    <n v="0.62962962962962965"/>
    <n v="0.44400352733686071"/>
    <n v="1"/>
  </r>
  <r>
    <s v="LIGA PROFESIONAL 2024"/>
    <n v="7"/>
    <s v="Independiente"/>
    <n v="40"/>
    <n v="27"/>
    <n v="9"/>
    <n v="13"/>
    <n v="5"/>
    <s v="Independiente"/>
    <x v="24"/>
    <n v="15"/>
    <s v="Con"/>
    <x v="92"/>
    <n v="0.62962962962962965"/>
    <n v="0.44400352733686071"/>
    <n v="1"/>
  </r>
  <r>
    <s v="LIGA PROFESIONAL 2024"/>
    <n v="8"/>
    <s v="Atl. Tucumán"/>
    <n v="40"/>
    <n v="27"/>
    <n v="11"/>
    <n v="7"/>
    <n v="9"/>
    <s v="Atl Tucuman"/>
    <x v="24"/>
    <n v="15"/>
    <s v="Con"/>
    <x v="92"/>
    <n v="0.62962962962962965"/>
    <n v="0.44400352733686071"/>
    <n v="1"/>
  </r>
  <r>
    <s v="LIGA PROFESIONAL 2024"/>
    <n v="9"/>
    <s v="Unión"/>
    <n v="40"/>
    <n v="27"/>
    <n v="11"/>
    <n v="7"/>
    <n v="9"/>
    <s v="Union"/>
    <x v="24"/>
    <n v="15"/>
    <s v="Con"/>
    <x v="92"/>
    <n v="0.62962962962962965"/>
    <n v="0.44400352733686071"/>
    <n v="1"/>
  </r>
  <r>
    <s v="LIGA PROFESIONAL 2024"/>
    <n v="10"/>
    <s v="Platense"/>
    <n v="39"/>
    <n v="27"/>
    <n v="10"/>
    <n v="9"/>
    <n v="8"/>
    <s v="Platense"/>
    <x v="24"/>
    <n v="15"/>
    <s v="Con"/>
    <x v="186"/>
    <n v="0.62962962962962965"/>
    <n v="0.44400352733686071"/>
    <n v="1"/>
  </r>
  <r>
    <s v="LIGA PROFESIONAL 2024"/>
    <n v="11"/>
    <s v="Ind. Rivadavia"/>
    <n v="38"/>
    <n v="27"/>
    <n v="10"/>
    <n v="8"/>
    <n v="9"/>
    <s v="Ind Rivadavia"/>
    <x v="24"/>
    <n v="15"/>
    <s v="Con"/>
    <x v="93"/>
    <n v="0.62962962962962965"/>
    <n v="0.44400352733686071"/>
    <n v="1"/>
  </r>
  <r>
    <s v="LIGA PROFESIONAL 2024"/>
    <n v="12"/>
    <s v="Estudiantes"/>
    <n v="36"/>
    <n v="27"/>
    <n v="8"/>
    <n v="12"/>
    <n v="7"/>
    <s v="Estudiantes (LP)"/>
    <x v="24"/>
    <n v="15"/>
    <s v="Con"/>
    <x v="49"/>
    <n v="0.62962962962962965"/>
    <n v="0.44400352733686071"/>
    <n v="1"/>
  </r>
  <r>
    <s v="LIGA PROFESIONAL 2024"/>
    <n v="13"/>
    <s v="Instituto"/>
    <n v="36"/>
    <n v="27"/>
    <n v="10"/>
    <n v="6"/>
    <n v="11"/>
    <s v="Instituto"/>
    <x v="24"/>
    <n v="15"/>
    <s v="Con"/>
    <x v="49"/>
    <n v="0.62962962962962965"/>
    <n v="0.44400352733686071"/>
    <n v="1"/>
  </r>
  <r>
    <s v="LIGA PROFESIONAL 2024"/>
    <n v="14"/>
    <s v="Lanús"/>
    <n v="36"/>
    <n v="27"/>
    <n v="8"/>
    <n v="12"/>
    <n v="7"/>
    <s v="Lanus"/>
    <x v="24"/>
    <n v="15"/>
    <s v="Con"/>
    <x v="49"/>
    <n v="0.62962962962962965"/>
    <n v="0.44400352733686071"/>
    <n v="1"/>
  </r>
  <r>
    <s v="LIGA PROFESIONAL 2024"/>
    <n v="15"/>
    <s v="Godoy Cruz"/>
    <n v="35"/>
    <n v="27"/>
    <n v="8"/>
    <n v="11"/>
    <n v="8"/>
    <s v="Godoy Cruz"/>
    <x v="24"/>
    <n v="15"/>
    <s v="Con"/>
    <x v="94"/>
    <n v="0.62962962962962965"/>
    <n v="0.44400352733686071"/>
    <n v="0"/>
  </r>
  <r>
    <s v="LIGA PROFESIONAL 2024"/>
    <n v="16"/>
    <s v="Belgrano"/>
    <n v="35"/>
    <n v="27"/>
    <n v="8"/>
    <n v="11"/>
    <n v="8"/>
    <s v="Belgrano"/>
    <x v="24"/>
    <n v="15"/>
    <s v="Con"/>
    <x v="94"/>
    <n v="0.62962962962962965"/>
    <n v="0.44400352733686071"/>
    <n v="0"/>
  </r>
  <r>
    <s v="LIGA PROFESIONAL 2024"/>
    <n v="17"/>
    <s v="Deportivo Riestra"/>
    <n v="35"/>
    <n v="27"/>
    <n v="8"/>
    <n v="11"/>
    <n v="8"/>
    <s v="Deportivo Riestra"/>
    <x v="24"/>
    <n v="15"/>
    <s v="Con"/>
    <x v="94"/>
    <n v="0.62962962962962965"/>
    <n v="0.44400352733686071"/>
    <n v="0"/>
  </r>
  <r>
    <s v="LIGA PROFESIONAL 2024"/>
    <n v="18"/>
    <s v="Tigre"/>
    <n v="34"/>
    <n v="27"/>
    <n v="8"/>
    <n v="10"/>
    <n v="9"/>
    <s v="Tigre"/>
    <x v="24"/>
    <n v="15"/>
    <s v="Con"/>
    <x v="143"/>
    <n v="0.62962962962962965"/>
    <n v="0.44400352733686071"/>
    <n v="0"/>
  </r>
  <r>
    <s v="LIGA PROFESIONAL 2024"/>
    <n v="19"/>
    <s v="Gimnasia"/>
    <n v="32"/>
    <n v="27"/>
    <n v="8"/>
    <n v="8"/>
    <n v="11"/>
    <s v="Gimnasia (LP)"/>
    <x v="24"/>
    <n v="15"/>
    <s v="Con"/>
    <x v="96"/>
    <n v="0.62962962962962965"/>
    <n v="0.44400352733686071"/>
    <n v="0"/>
  </r>
  <r>
    <s v="LIGA PROFESIONAL 2024"/>
    <n v="20"/>
    <s v="Central"/>
    <n v="32"/>
    <n v="27"/>
    <n v="8"/>
    <n v="8"/>
    <n v="11"/>
    <s v="Rosario Central"/>
    <x v="24"/>
    <n v="15"/>
    <s v="Con"/>
    <x v="96"/>
    <n v="0.62962962962962965"/>
    <n v="0.44400352733686071"/>
    <n v="0"/>
  </r>
  <r>
    <s v="LIGA PROFESIONAL 2024"/>
    <n v="21"/>
    <s v="Defensa"/>
    <n v="32"/>
    <n v="27"/>
    <n v="7"/>
    <n v="11"/>
    <n v="9"/>
    <s v="Def y Justicia"/>
    <x v="24"/>
    <n v="15"/>
    <s v="Con"/>
    <x v="96"/>
    <n v="0.62962962962962965"/>
    <n v="0.44400352733686071"/>
    <n v="0"/>
  </r>
  <r>
    <s v="LIGA PROFESIONAL 2024"/>
    <n v="22"/>
    <s v="Central Cba (SdE)"/>
    <n v="31"/>
    <n v="27"/>
    <n v="8"/>
    <n v="7"/>
    <n v="12"/>
    <s v="Central Cba (SdE)"/>
    <x v="24"/>
    <n v="15"/>
    <s v="Con"/>
    <x v="187"/>
    <n v="0.62962962962962965"/>
    <n v="0.44400352733686071"/>
    <n v="0"/>
  </r>
  <r>
    <s v="LIGA PROFESIONAL 2024"/>
    <n v="23"/>
    <s v="Argentinos Juniors"/>
    <n v="30"/>
    <n v="27"/>
    <n v="8"/>
    <n v="6"/>
    <n v="13"/>
    <s v="Argentinos"/>
    <x v="24"/>
    <n v="15"/>
    <s v="Con"/>
    <x v="144"/>
    <n v="0.62962962962962965"/>
    <n v="0.44400352733686071"/>
    <n v="0"/>
  </r>
  <r>
    <s v="LIGA PROFESIONAL 2024"/>
    <n v="24"/>
    <s v="San Lorenzo"/>
    <n v="29"/>
    <n v="27"/>
    <n v="7"/>
    <n v="8"/>
    <n v="12"/>
    <s v="San Lorenzo"/>
    <x v="24"/>
    <n v="15"/>
    <s v="Con"/>
    <x v="97"/>
    <n v="0.62962962962962965"/>
    <n v="0.44400352733686071"/>
    <n v="0"/>
  </r>
  <r>
    <s v="LIGA PROFESIONAL 2024"/>
    <n v="25"/>
    <s v="Newell's"/>
    <n v="28"/>
    <n v="27"/>
    <n v="7"/>
    <n v="7"/>
    <n v="13"/>
    <s v="Newells"/>
    <x v="24"/>
    <n v="15"/>
    <s v="Con"/>
    <x v="145"/>
    <n v="0.62962962962962965"/>
    <n v="0.44400352733686071"/>
    <n v="0"/>
  </r>
  <r>
    <s v="LIGA PROFESIONAL 2024"/>
    <n v="26"/>
    <s v="Sarmiento (J)"/>
    <n v="26"/>
    <n v="27"/>
    <n v="5"/>
    <n v="11"/>
    <n v="11"/>
    <s v="Sarmiento (J)"/>
    <x v="24"/>
    <n v="15"/>
    <s v="Con"/>
    <x v="188"/>
    <n v="0.62962962962962965"/>
    <n v="0.44400352733686071"/>
    <n v="0"/>
  </r>
  <r>
    <s v="LIGA PROFESIONAL 2024"/>
    <n v="27"/>
    <s v="Banfield"/>
    <n v="24"/>
    <n v="27"/>
    <n v="5"/>
    <n v="9"/>
    <n v="13"/>
    <s v="Banfield"/>
    <x v="24"/>
    <n v="15"/>
    <s v="Con"/>
    <x v="98"/>
    <n v="0.62962962962962965"/>
    <n v="0.44400352733686071"/>
    <n v="0"/>
  </r>
  <r>
    <s v="LIGA PROFESIONAL 2024"/>
    <n v="28"/>
    <s v="Barracas"/>
    <n v="23"/>
    <n v="27"/>
    <n v="4"/>
    <n v="11"/>
    <n v="12"/>
    <s v="Barracas Central"/>
    <x v="24"/>
    <n v="15"/>
    <s v="Con"/>
    <x v="99"/>
    <n v="0.62962962962962965"/>
    <n v="0.44400352733686071"/>
    <n v="0"/>
  </r>
  <r>
    <s v="Copa Apertura 2025"/>
    <n v="1"/>
    <s v="Argentinos"/>
    <n v="33"/>
    <n v="16"/>
    <n v="9"/>
    <n v="6"/>
    <n v="1"/>
    <s v="Argentinos"/>
    <x v="25"/>
    <n v="16"/>
    <s v="Con"/>
    <x v="60"/>
    <n v="0.72916666666666663"/>
    <n v="0.44791666666666669"/>
    <n v="1"/>
  </r>
  <r>
    <s v="Copa Apertura 2025"/>
    <n v="2"/>
    <s v="Boca Jrs."/>
    <n v="33"/>
    <n v="16"/>
    <n v="10"/>
    <n v="3"/>
    <n v="3"/>
    <s v="Boca Juniors"/>
    <x v="25"/>
    <n v="16"/>
    <s v="Con"/>
    <x v="60"/>
    <n v="0.72916666666666663"/>
    <n v="0.44791666666666669"/>
    <n v="1"/>
  </r>
  <r>
    <s v="Copa Apertura 2025"/>
    <n v="3"/>
    <s v="Racing"/>
    <n v="28"/>
    <n v="16"/>
    <n v="9"/>
    <n v="1"/>
    <n v="6"/>
    <s v="Racing Club"/>
    <x v="25"/>
    <n v="16"/>
    <s v="Con"/>
    <x v="189"/>
    <n v="0.72916666666666663"/>
    <n v="0.44791666666666669"/>
    <n v="1"/>
  </r>
  <r>
    <s v="Copa Apertura 2025"/>
    <n v="4"/>
    <s v="Huracán"/>
    <n v="27"/>
    <n v="16"/>
    <n v="7"/>
    <n v="6"/>
    <n v="3"/>
    <s v="Huracan"/>
    <x v="25"/>
    <n v="16"/>
    <s v="Con"/>
    <x v="61"/>
    <n v="0.72916666666666663"/>
    <n v="0.44791666666666669"/>
    <n v="1"/>
  </r>
  <r>
    <s v="Copa Apertura 2025"/>
    <n v="5"/>
    <s v="Tigre"/>
    <n v="27"/>
    <n v="16"/>
    <n v="8"/>
    <n v="3"/>
    <n v="5"/>
    <s v="Tigre"/>
    <x v="25"/>
    <n v="16"/>
    <s v="Con"/>
    <x v="61"/>
    <n v="0.72916666666666663"/>
    <n v="0.44791666666666669"/>
    <n v="1"/>
  </r>
  <r>
    <s v="Copa Apertura 2025"/>
    <n v="6"/>
    <s v="Ind. Rivadavia"/>
    <n v="27"/>
    <n v="16"/>
    <n v="7"/>
    <n v="6"/>
    <n v="3"/>
    <s v="Ind Rivadavia"/>
    <x v="25"/>
    <n v="16"/>
    <s v="Con"/>
    <x v="61"/>
    <n v="0.72916666666666663"/>
    <n v="0.44791666666666669"/>
    <n v="1"/>
  </r>
  <r>
    <s v="Copa Apertura 2025"/>
    <n v="7"/>
    <s v="Barracas"/>
    <n v="26"/>
    <n v="16"/>
    <n v="7"/>
    <n v="5"/>
    <n v="4"/>
    <s v="Barracas Central"/>
    <x v="25"/>
    <n v="16"/>
    <s v="Con"/>
    <x v="190"/>
    <n v="0.72916666666666663"/>
    <n v="0.44791666666666669"/>
    <n v="1"/>
  </r>
  <r>
    <s v="Copa Apertura 2025"/>
    <n v="8"/>
    <s v="Estudiantes"/>
    <n v="21"/>
    <n v="16"/>
    <n v="5"/>
    <n v="6"/>
    <n v="5"/>
    <s v="Estudiantes (LP)"/>
    <x v="25"/>
    <n v="16"/>
    <s v="Con"/>
    <x v="191"/>
    <n v="0.72916666666666663"/>
    <n v="0.44791666666666669"/>
    <n v="0"/>
  </r>
  <r>
    <s v="Copa Apertura 2025"/>
    <n v="9"/>
    <s v="Newell's"/>
    <n v="19"/>
    <n v="16"/>
    <n v="5"/>
    <n v="4"/>
    <n v="7"/>
    <s v="Newells"/>
    <x v="25"/>
    <n v="16"/>
    <s v="Con"/>
    <x v="192"/>
    <n v="0.72916666666666663"/>
    <n v="0.44791666666666669"/>
    <n v="0"/>
  </r>
  <r>
    <s v="Copa Apertura 2025"/>
    <n v="10"/>
    <s v="Defensa"/>
    <n v="19"/>
    <n v="16"/>
    <n v="5"/>
    <n v="4"/>
    <n v="7"/>
    <s v="Def y Justicia"/>
    <x v="25"/>
    <n v="16"/>
    <s v="Con"/>
    <x v="192"/>
    <n v="0.72916666666666663"/>
    <n v="0.44791666666666669"/>
    <n v="0"/>
  </r>
  <r>
    <s v="Copa Apertura 2025"/>
    <n v="11"/>
    <s v="Central Córdoba"/>
    <n v="18"/>
    <n v="16"/>
    <n v="5"/>
    <n v="3"/>
    <n v="8"/>
    <s v="Central Cba (SdE)"/>
    <x v="25"/>
    <n v="16"/>
    <s v="Con"/>
    <x v="64"/>
    <n v="0.72916666666666663"/>
    <n v="0.44791666666666669"/>
    <n v="0"/>
  </r>
  <r>
    <s v="Copa Apertura 2025"/>
    <n v="12"/>
    <s v="Belgrano"/>
    <n v="17"/>
    <n v="16"/>
    <n v="3"/>
    <n v="8"/>
    <n v="5"/>
    <s v="Belgrano"/>
    <x v="25"/>
    <n v="16"/>
    <s v="Con"/>
    <x v="65"/>
    <n v="0.72916666666666663"/>
    <n v="0.44791666666666669"/>
    <n v="0"/>
  </r>
  <r>
    <s v="Copa Apertura 2025"/>
    <n v="13"/>
    <s v="Aldosivi"/>
    <n v="15"/>
    <n v="16"/>
    <n v="4"/>
    <n v="3"/>
    <n v="9"/>
    <s v="Aldosivi"/>
    <x v="25"/>
    <n v="16"/>
    <s v="Con"/>
    <x v="66"/>
    <n v="0.72916666666666663"/>
    <n v="0.44791666666666669"/>
    <n v="0"/>
  </r>
  <r>
    <s v="Copa Apertura 2025"/>
    <n v="14"/>
    <s v="Banfield"/>
    <n v="14"/>
    <n v="16"/>
    <n v="3"/>
    <n v="5"/>
    <n v="8"/>
    <s v="Banfield"/>
    <x v="25"/>
    <n v="16"/>
    <s v="Con"/>
    <x v="193"/>
    <n v="0.72916666666666663"/>
    <n v="0.44791666666666669"/>
    <n v="0"/>
  </r>
  <r>
    <s v="Copa Apertura 2025"/>
    <n v="15"/>
    <s v="Unión"/>
    <n v="14"/>
    <n v="16"/>
    <n v="3"/>
    <n v="5"/>
    <n v="8"/>
    <s v="Union"/>
    <x v="25"/>
    <n v="16"/>
    <s v="Con"/>
    <x v="193"/>
    <n v="0.72916666666666663"/>
    <n v="0.44791666666666669"/>
    <n v="0"/>
  </r>
  <r>
    <s v="Copa Apertura 2025"/>
    <n v="1"/>
    <s v="Central"/>
    <n v="35"/>
    <n v="16"/>
    <n v="10"/>
    <n v="5"/>
    <n v="1"/>
    <s v="Rosario Central"/>
    <x v="25"/>
    <n v="16"/>
    <s v="Con"/>
    <x v="194"/>
    <n v="0.72916666666666663"/>
    <n v="0.44791666666666669"/>
    <n v="1"/>
  </r>
  <r>
    <s v="Copa Apertura 2025"/>
    <n v="2"/>
    <s v="River"/>
    <n v="31"/>
    <n v="16"/>
    <n v="8"/>
    <n v="7"/>
    <n v="1"/>
    <s v="River Plate"/>
    <x v="25"/>
    <n v="16"/>
    <s v="Con"/>
    <x v="195"/>
    <n v="0.72916666666666663"/>
    <n v="0.44791666666666669"/>
    <n v="1"/>
  </r>
  <r>
    <s v="Copa Apertura 2025"/>
    <n v="3"/>
    <s v="Independiente"/>
    <n v="29"/>
    <n v="16"/>
    <n v="8"/>
    <n v="5"/>
    <n v="3"/>
    <s v="Independiente"/>
    <x v="25"/>
    <n v="16"/>
    <s v="Con"/>
    <x v="196"/>
    <n v="0.72916666666666663"/>
    <n v="0.44791666666666669"/>
    <n v="1"/>
  </r>
  <r>
    <s v="Copa Apertura 2025"/>
    <n v="4"/>
    <s v="San Lorenzo"/>
    <n v="27"/>
    <n v="16"/>
    <n v="7"/>
    <n v="6"/>
    <n v="3"/>
    <s v="San Lorenzo"/>
    <x v="25"/>
    <n v="16"/>
    <s v="Con"/>
    <x v="61"/>
    <n v="0.72916666666666663"/>
    <n v="0.44791666666666669"/>
    <n v="1"/>
  </r>
  <r>
    <s v="Copa Apertura 2025"/>
    <n v="5"/>
    <s v="Riestra"/>
    <n v="24"/>
    <n v="16"/>
    <n v="5"/>
    <n v="9"/>
    <n v="2"/>
    <s v="Deportivo Riestra"/>
    <x v="25"/>
    <n v="16"/>
    <s v="Con"/>
    <x v="45"/>
    <n v="0.72916666666666663"/>
    <n v="0.44791666666666669"/>
    <n v="1"/>
  </r>
  <r>
    <s v="Copa Apertura 2025"/>
    <n v="6"/>
    <s v="Platense"/>
    <n v="23"/>
    <n v="16"/>
    <n v="6"/>
    <n v="5"/>
    <n v="5"/>
    <s v="Platense"/>
    <x v="25"/>
    <n v="16"/>
    <s v="Con"/>
    <x v="70"/>
    <n v="0.72916666666666663"/>
    <n v="0.44791666666666669"/>
    <n v="1"/>
  </r>
  <r>
    <s v="Copa Apertura 2025"/>
    <n v="7"/>
    <s v="Lanús"/>
    <n v="20"/>
    <n v="16"/>
    <n v="4"/>
    <n v="8"/>
    <n v="4"/>
    <s v="Lanus"/>
    <x v="25"/>
    <n v="16"/>
    <s v="Con"/>
    <x v="63"/>
    <n v="0.72916666666666663"/>
    <n v="0.44791666666666669"/>
    <n v="0"/>
  </r>
  <r>
    <s v="Copa Apertura 2025"/>
    <n v="8"/>
    <s v="Instituto"/>
    <n v="18"/>
    <n v="16"/>
    <n v="5"/>
    <n v="3"/>
    <n v="8"/>
    <s v="Instituto"/>
    <x v="25"/>
    <n v="16"/>
    <s v="Con"/>
    <x v="64"/>
    <n v="0.72916666666666663"/>
    <n v="0.44791666666666669"/>
    <n v="0"/>
  </r>
  <r>
    <s v="Copa Apertura 2025"/>
    <n v="9"/>
    <s v="Godoy Cruz"/>
    <n v="17"/>
    <n v="16"/>
    <n v="3"/>
    <n v="8"/>
    <n v="5"/>
    <s v="Godoy Cruz"/>
    <x v="25"/>
    <n v="16"/>
    <s v="Con"/>
    <x v="65"/>
    <n v="0.72916666666666663"/>
    <n v="0.44791666666666669"/>
    <n v="0"/>
  </r>
  <r>
    <s v="Copa Apertura 2025"/>
    <n v="10"/>
    <s v="Atl. Tucumán"/>
    <n v="16"/>
    <n v="16"/>
    <n v="5"/>
    <n v="1"/>
    <n v="10"/>
    <s v="Atl Tucuman"/>
    <x v="25"/>
    <n v="16"/>
    <s v="Con"/>
    <x v="8"/>
    <n v="0.72916666666666663"/>
    <n v="0.44791666666666669"/>
    <n v="0"/>
  </r>
  <r>
    <s v="Copa Apertura 2025"/>
    <n v="11"/>
    <s v="Gimnasia"/>
    <n v="16"/>
    <n v="16"/>
    <n v="4"/>
    <n v="4"/>
    <n v="8"/>
    <s v="Gimnasia (LP)"/>
    <x v="25"/>
    <n v="16"/>
    <s v="Con"/>
    <x v="8"/>
    <n v="0.72916666666666663"/>
    <n v="0.44791666666666669"/>
    <n v="0"/>
  </r>
  <r>
    <s v="Copa Apertura 2025"/>
    <n v="12"/>
    <s v="Sarmiento"/>
    <n v="15"/>
    <n v="16"/>
    <n v="2"/>
    <n v="9"/>
    <n v="5"/>
    <s v="Sarmiento (J)"/>
    <x v="25"/>
    <n v="16"/>
    <s v="Con"/>
    <x v="66"/>
    <n v="0.72916666666666663"/>
    <n v="0.44791666666666669"/>
    <n v="0"/>
  </r>
  <r>
    <s v="Copa Apertura 2025"/>
    <n v="13"/>
    <s v="Vélez"/>
    <n v="14"/>
    <n v="16"/>
    <n v="4"/>
    <n v="2"/>
    <n v="10"/>
    <s v="Velez"/>
    <x v="25"/>
    <n v="16"/>
    <s v="Con"/>
    <x v="193"/>
    <n v="0.72916666666666663"/>
    <n v="0.44791666666666669"/>
    <n v="0"/>
  </r>
  <r>
    <s v="Copa Apertura 2025"/>
    <n v="14"/>
    <s v="Talleres"/>
    <n v="13"/>
    <n v="16"/>
    <n v="2"/>
    <n v="7"/>
    <n v="7"/>
    <s v="Talleres (C)"/>
    <x v="25"/>
    <n v="16"/>
    <s v="Con"/>
    <x v="67"/>
    <n v="0.72916666666666663"/>
    <n v="0.44791666666666669"/>
    <n v="0"/>
  </r>
  <r>
    <s v="Copa Apertura 2025"/>
    <n v="15"/>
    <s v="San Martín"/>
    <n v="9"/>
    <n v="16"/>
    <n v="2"/>
    <n v="3"/>
    <n v="11"/>
    <s v="San Martin (SJ)"/>
    <x v="25"/>
    <n v="16"/>
    <s v="Con"/>
    <x v="73"/>
    <n v="0.72916666666666663"/>
    <n v="0.44791666666666669"/>
    <n v="0"/>
  </r>
  <r>
    <s v="Copa Clausura 2025"/>
    <n v="1"/>
    <s v="Boca Jrs."/>
    <n v="29"/>
    <n v="16"/>
    <n v="8"/>
    <n v="5"/>
    <n v="3"/>
    <s v="Boca Juniors"/>
    <x v="26"/>
    <n v="16"/>
    <s v="Con"/>
    <x v="196"/>
    <n v="0.64583333333333337"/>
    <n v="0.44444444444444453"/>
    <n v="1"/>
  </r>
  <r>
    <s v="Copa Clausura 2025"/>
    <n v="2"/>
    <s v="Unión"/>
    <n v="25"/>
    <n v="16"/>
    <n v="6"/>
    <n v="7"/>
    <n v="3"/>
    <s v="Union"/>
    <x v="26"/>
    <n v="16"/>
    <s v="Con"/>
    <x v="62"/>
    <n v="0.64583333333333337"/>
    <n v="0.44444444444444453"/>
    <n v="1"/>
  </r>
  <r>
    <s v="Copa Clausura 2025"/>
    <n v="3"/>
    <s v="Racing"/>
    <n v="25"/>
    <n v="16"/>
    <n v="7"/>
    <n v="4"/>
    <n v="5"/>
    <s v="Racing Club"/>
    <x v="26"/>
    <n v="16"/>
    <s v="Con"/>
    <x v="62"/>
    <n v="0.64583333333333337"/>
    <n v="0.44444444444444453"/>
    <n v="1"/>
  </r>
  <r>
    <s v="Copa Clausura 2025"/>
    <n v="4"/>
    <s v="Central Córdoba"/>
    <n v="24"/>
    <n v="16"/>
    <n v="5"/>
    <n v="9"/>
    <n v="2"/>
    <s v="Central Cba (SdE)"/>
    <x v="26"/>
    <n v="16"/>
    <s v="Con"/>
    <x v="45"/>
    <n v="0.64583333333333337"/>
    <n v="0.44444444444444453"/>
    <n v="1"/>
  </r>
  <r>
    <s v="Copa Clausura 2025"/>
    <n v="5"/>
    <s v="Argentinos"/>
    <n v="24"/>
    <n v="16"/>
    <n v="7"/>
    <n v="3"/>
    <n v="6"/>
    <s v="Argentinos"/>
    <x v="26"/>
    <n v="16"/>
    <s v="Con"/>
    <x v="45"/>
    <n v="0.64583333333333337"/>
    <n v="0.44444444444444453"/>
    <n v="1"/>
  </r>
  <r>
    <s v="Copa Clausura 2025"/>
    <n v="6"/>
    <s v="Barracas"/>
    <n v="23"/>
    <n v="16"/>
    <n v="5"/>
    <n v="8"/>
    <n v="3"/>
    <s v="Barracas Central"/>
    <x v="26"/>
    <n v="16"/>
    <s v="Con"/>
    <x v="70"/>
    <n v="0.64583333333333337"/>
    <n v="0.44444444444444453"/>
    <n v="1"/>
  </r>
  <r>
    <s v="Copa Clausura 2025"/>
    <n v="7"/>
    <s v="Tigre"/>
    <n v="22"/>
    <n v="16"/>
    <n v="5"/>
    <n v="7"/>
    <n v="4"/>
    <s v="Tigre"/>
    <x v="26"/>
    <n v="16"/>
    <s v="Con"/>
    <x v="71"/>
    <n v="0.64583333333333337"/>
    <n v="0.44444444444444453"/>
    <n v="1"/>
  </r>
  <r>
    <s v="Copa Clausura 2025"/>
    <n v="8"/>
    <s v="Estudiantes"/>
    <n v="21"/>
    <n v="16"/>
    <n v="6"/>
    <n v="3"/>
    <n v="7"/>
    <s v="Estudiantes (LP)"/>
    <x v="26"/>
    <n v="16"/>
    <s v="Con"/>
    <x v="191"/>
    <n v="0.64583333333333337"/>
    <n v="0.44444444444444453"/>
    <n v="0"/>
  </r>
  <r>
    <s v="Copa Clausura 2025"/>
    <n v="9"/>
    <s v="Banfield"/>
    <n v="21"/>
    <n v="16"/>
    <n v="6"/>
    <n v="3"/>
    <n v="7"/>
    <s v="Banfield"/>
    <x v="26"/>
    <n v="16"/>
    <s v="Con"/>
    <x v="191"/>
    <n v="0.64583333333333337"/>
    <n v="0.44444444444444453"/>
    <n v="0"/>
  </r>
  <r>
    <s v="Copa Clausura 2025"/>
    <n v="10"/>
    <s v="Belgrano"/>
    <n v="20"/>
    <n v="16"/>
    <n v="4"/>
    <n v="8"/>
    <n v="4"/>
    <s v="Belgrano"/>
    <x v="26"/>
    <n v="16"/>
    <s v="Con"/>
    <x v="63"/>
    <n v="0.64583333333333337"/>
    <n v="0.44444444444444453"/>
    <n v="0"/>
  </r>
  <r>
    <s v="Copa Clausura 2025"/>
    <n v="11"/>
    <s v="Huracán"/>
    <n v="20"/>
    <n v="16"/>
    <n v="5"/>
    <n v="5"/>
    <n v="6"/>
    <s v="Huracan"/>
    <x v="26"/>
    <n v="16"/>
    <s v="Con"/>
    <x v="63"/>
    <n v="0.64583333333333337"/>
    <n v="0.44444444444444453"/>
    <n v="0"/>
  </r>
  <r>
    <s v="Copa Clausura 2025"/>
    <n v="12"/>
    <s v="Defensa"/>
    <n v="19"/>
    <n v="16"/>
    <n v="5"/>
    <n v="4"/>
    <n v="7"/>
    <s v="Def y Justicia"/>
    <x v="26"/>
    <n v="16"/>
    <s v="Con"/>
    <x v="192"/>
    <n v="0.64583333333333337"/>
    <n v="0.44444444444444453"/>
    <n v="0"/>
  </r>
  <r>
    <s v="Copa Clausura 2025"/>
    <n v="13"/>
    <s v="Aldosivi"/>
    <n v="18"/>
    <n v="16"/>
    <n v="5"/>
    <n v="3"/>
    <n v="8"/>
    <s v="Aldosivi"/>
    <x v="26"/>
    <n v="16"/>
    <s v="Con"/>
    <x v="64"/>
    <n v="0.64583333333333337"/>
    <n v="0.44444444444444453"/>
    <n v="0"/>
  </r>
  <r>
    <s v="Copa Clausura 2025"/>
    <n v="14"/>
    <s v="Ind. Rivadavia"/>
    <n v="16"/>
    <n v="16"/>
    <n v="3"/>
    <n v="7"/>
    <n v="6"/>
    <s v="Ind Rivadavia"/>
    <x v="26"/>
    <n v="16"/>
    <s v="Con"/>
    <x v="8"/>
    <n v="0.64583333333333337"/>
    <n v="0.44444444444444453"/>
    <n v="0"/>
  </r>
  <r>
    <s v="Copa Clausura 2025"/>
    <n v="15"/>
    <s v="Newell's"/>
    <n v="14"/>
    <n v="16"/>
    <n v="3"/>
    <n v="5"/>
    <n v="8"/>
    <s v="Newells"/>
    <x v="26"/>
    <n v="16"/>
    <s v="Con"/>
    <x v="193"/>
    <n v="0.64583333333333337"/>
    <n v="0.44444444444444453"/>
    <n v="0"/>
  </r>
  <r>
    <s v="Copa Clausura 2025"/>
    <n v="1"/>
    <s v="Central"/>
    <n v="31"/>
    <n v="16"/>
    <n v="8"/>
    <n v="7"/>
    <n v="1"/>
    <s v="Rosario Central"/>
    <x v="26"/>
    <n v="16"/>
    <s v="Con"/>
    <x v="195"/>
    <n v="0.64583333333333337"/>
    <n v="0.44444444444444453"/>
    <n v="1"/>
  </r>
  <r>
    <s v="Copa Clausura 2025"/>
    <n v="2"/>
    <s v="Lanús"/>
    <n v="30"/>
    <n v="16"/>
    <n v="9"/>
    <n v="3"/>
    <n v="4"/>
    <s v="Lanus"/>
    <x v="26"/>
    <n v="16"/>
    <s v="Con"/>
    <x v="69"/>
    <n v="0.64583333333333337"/>
    <n v="0.44444444444444453"/>
    <n v="1"/>
  </r>
  <r>
    <s v="Copa Clausura 2025"/>
    <n v="3"/>
    <s v="Riestra"/>
    <n v="28"/>
    <n v="16"/>
    <n v="8"/>
    <n v="4"/>
    <n v="4"/>
    <s v="Deportivo Riestra"/>
    <x v="26"/>
    <n v="16"/>
    <s v="Con"/>
    <x v="189"/>
    <n v="0.64583333333333337"/>
    <n v="0.44444444444444453"/>
    <n v="1"/>
  </r>
  <r>
    <s v="Copa Clausura 2025"/>
    <n v="4"/>
    <s v="Vélez"/>
    <n v="26"/>
    <n v="16"/>
    <n v="7"/>
    <n v="5"/>
    <n v="4"/>
    <s v="Velez"/>
    <x v="26"/>
    <n v="16"/>
    <s v="Con"/>
    <x v="190"/>
    <n v="0.64583333333333337"/>
    <n v="0.44444444444444453"/>
    <n v="1"/>
  </r>
  <r>
    <s v="Copa Clausura 2025"/>
    <n v="5"/>
    <s v="San Lorenzo"/>
    <n v="24"/>
    <n v="16"/>
    <n v="6"/>
    <n v="6"/>
    <n v="4"/>
    <s v="San Lorenzo"/>
    <x v="26"/>
    <n v="16"/>
    <s v="Con"/>
    <x v="45"/>
    <n v="0.64583333333333337"/>
    <n v="0.44444444444444453"/>
    <n v="1"/>
  </r>
  <r>
    <s v="Copa Clausura 2025"/>
    <n v="6"/>
    <s v="River"/>
    <n v="22"/>
    <n v="16"/>
    <n v="6"/>
    <n v="4"/>
    <n v="6"/>
    <s v="River Plate"/>
    <x v="26"/>
    <n v="16"/>
    <s v="Con"/>
    <x v="71"/>
    <n v="0.64583333333333337"/>
    <n v="0.44444444444444453"/>
    <n v="1"/>
  </r>
  <r>
    <s v="Copa Clausura 2025"/>
    <n v="7"/>
    <s v="Gimnasia"/>
    <n v="22"/>
    <n v="16"/>
    <n v="7"/>
    <n v="1"/>
    <n v="8"/>
    <s v="Gimnasia (LP)"/>
    <x v="26"/>
    <n v="16"/>
    <s v="Con"/>
    <x v="71"/>
    <n v="0.64583333333333337"/>
    <n v="0.44444444444444453"/>
    <n v="1"/>
  </r>
  <r>
    <s v="Copa Clausura 2025"/>
    <n v="8"/>
    <s v="Talleres"/>
    <n v="21"/>
    <n v="16"/>
    <n v="5"/>
    <n v="6"/>
    <n v="5"/>
    <s v="Talleres (C)"/>
    <x v="26"/>
    <n v="16"/>
    <s v="Con"/>
    <x v="191"/>
    <n v="0.64583333333333337"/>
    <n v="0.44444444444444453"/>
    <n v="0"/>
  </r>
  <r>
    <s v="Copa Clausura 2025"/>
    <n v="9"/>
    <s v="Sarmiento"/>
    <n v="20"/>
    <n v="16"/>
    <n v="5"/>
    <n v="5"/>
    <n v="6"/>
    <s v="Sarmiento (J)"/>
    <x v="26"/>
    <n v="16"/>
    <s v="Con"/>
    <x v="63"/>
    <n v="0.64583333333333337"/>
    <n v="0.44444444444444453"/>
    <n v="0"/>
  </r>
  <r>
    <s v="Copa Clausura 2025"/>
    <n v="10"/>
    <s v="San Martín"/>
    <n v="19"/>
    <n v="16"/>
    <n v="4"/>
    <n v="7"/>
    <n v="5"/>
    <s v="San Martin (SJ)"/>
    <x v="26"/>
    <n v="16"/>
    <s v="Con"/>
    <x v="192"/>
    <n v="0.64583333333333337"/>
    <n v="0.44444444444444453"/>
    <n v="0"/>
  </r>
  <r>
    <s v="Copa Clausura 2025"/>
    <n v="11"/>
    <s v="Independiente"/>
    <n v="18"/>
    <n v="16"/>
    <n v="4"/>
    <n v="6"/>
    <n v="6"/>
    <s v="Independiente"/>
    <x v="26"/>
    <n v="16"/>
    <s v="Con"/>
    <x v="64"/>
    <n v="0.64583333333333337"/>
    <n v="0.44444444444444453"/>
    <n v="0"/>
  </r>
  <r>
    <s v="Copa Clausura 2025"/>
    <n v="12"/>
    <s v="Atl. Tucumán"/>
    <n v="18"/>
    <n v="16"/>
    <n v="5"/>
    <n v="3"/>
    <n v="8"/>
    <s v="Atl Tucuman"/>
    <x v="26"/>
    <n v="16"/>
    <s v="Con"/>
    <x v="64"/>
    <n v="0.64583333333333337"/>
    <n v="0.44444444444444453"/>
    <n v="0"/>
  </r>
  <r>
    <s v="Copa Clausura 2025"/>
    <n v="13"/>
    <s v="Instituto"/>
    <n v="16"/>
    <n v="16"/>
    <n v="3"/>
    <n v="7"/>
    <n v="6"/>
    <s v="Instituto"/>
    <x v="26"/>
    <n v="16"/>
    <s v="Con"/>
    <x v="8"/>
    <n v="0.64583333333333337"/>
    <n v="0.44444444444444453"/>
    <n v="0"/>
  </r>
  <r>
    <s v="Copa Clausura 2025"/>
    <n v="14"/>
    <s v="Godoy Cruz"/>
    <n v="12"/>
    <n v="16"/>
    <n v="1"/>
    <n v="9"/>
    <n v="6"/>
    <s v="Godoy Cruz"/>
    <x v="26"/>
    <n v="16"/>
    <s v="Con"/>
    <x v="72"/>
    <n v="0.64583333333333337"/>
    <n v="0.44444444444444453"/>
    <n v="0"/>
  </r>
  <r>
    <s v="Copa Clausura 2025"/>
    <n v="15"/>
    <s v="Platense"/>
    <n v="12"/>
    <n v="16"/>
    <n v="2"/>
    <n v="6"/>
    <n v="8"/>
    <s v="Platense"/>
    <x v="26"/>
    <n v="16"/>
    <s v="Con"/>
    <x v="72"/>
    <n v="0.64583333333333337"/>
    <n v="0.44444444444444453"/>
    <n v="0"/>
  </r>
  <r>
    <m/>
    <m/>
    <m/>
    <m/>
    <m/>
    <m/>
    <m/>
    <m/>
    <m/>
    <x v="27"/>
    <m/>
    <m/>
    <x v="197"/>
    <m/>
    <m/>
    <m/>
  </r>
</pivotCacheRecords>
</file>

<file path=xl/pivotCache/pivotCacheRecords3.xml><?xml version="1.0" encoding="utf-8"?>
<pivotCacheRecords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count="669">
  <r>
    <s v="Apertura 2009"/>
    <n v="1"/>
    <s v="Banfield"/>
    <n v="41"/>
    <n v="19"/>
    <n v="12"/>
    <n v="5"/>
    <n v="2"/>
    <s v="Banfield"/>
    <x v="0"/>
    <n v="1"/>
    <s v="SIN"/>
    <n v="0.7192982456140351"/>
    <n v="0.7192982456140351"/>
    <n v="0.45614035087719307"/>
    <n v="1"/>
  </r>
  <r>
    <s v="Apertura 2009"/>
    <n v="2"/>
    <s v="Newells"/>
    <n v="39"/>
    <n v="19"/>
    <n v="12"/>
    <n v="3"/>
    <n v="4"/>
    <s v="Newells"/>
    <x v="0"/>
    <n v="1"/>
    <s v="SIN"/>
    <n v="0.68421052631578949"/>
    <n v="0.7192982456140351"/>
    <n v="0.45614035087719307"/>
    <n v="1"/>
  </r>
  <r>
    <s v="Apertura 2009"/>
    <n v="3"/>
    <s v="Colon"/>
    <n v="34"/>
    <n v="19"/>
    <n v="10"/>
    <n v="4"/>
    <n v="5"/>
    <s v="Colon"/>
    <x v="0"/>
    <n v="1"/>
    <s v="SIN"/>
    <n v="0.59649122807017541"/>
    <n v="0.7192982456140351"/>
    <n v="0.45614035087719307"/>
    <n v="1"/>
  </r>
  <r>
    <s v="Apertura 2009"/>
    <n v="4"/>
    <s v="Independiente"/>
    <n v="34"/>
    <n v="19"/>
    <n v="10"/>
    <n v="4"/>
    <n v="5"/>
    <s v="Independiente"/>
    <x v="0"/>
    <n v="1"/>
    <s v="SIN"/>
    <n v="0.59649122807017541"/>
    <n v="0.7192982456140351"/>
    <n v="0.45614035087719307"/>
    <n v="1"/>
  </r>
  <r>
    <s v="Apertura 2009"/>
    <n v="5"/>
    <s v="Velez"/>
    <n v="34"/>
    <n v="19"/>
    <n v="10"/>
    <n v="4"/>
    <n v="5"/>
    <s v="Velez"/>
    <x v="0"/>
    <n v="1"/>
    <s v="SIN"/>
    <n v="0.59649122807017541"/>
    <n v="0.7192982456140351"/>
    <n v="0.45614035087719307"/>
    <n v="1"/>
  </r>
  <r>
    <s v="Apertura 2009"/>
    <n v="6"/>
    <s v="Argentinos"/>
    <n v="32"/>
    <n v="19"/>
    <n v="8"/>
    <n v="8"/>
    <n v="3"/>
    <s v="Argentinos"/>
    <x v="0"/>
    <n v="1"/>
    <s v="SIN"/>
    <n v="0.56140350877192979"/>
    <n v="0.7192982456140351"/>
    <n v="0.45614035087719307"/>
    <n v="1"/>
  </r>
  <r>
    <s v="Apertura 2009"/>
    <n v="7"/>
    <s v="San Lorenzo"/>
    <n v="32"/>
    <n v="19"/>
    <n v="9"/>
    <n v="5"/>
    <n v="5"/>
    <s v="San Lorenzo"/>
    <x v="0"/>
    <n v="1"/>
    <s v="SIN"/>
    <n v="0.56140350877192979"/>
    <n v="0.7192982456140351"/>
    <n v="0.45614035087719307"/>
    <n v="1"/>
  </r>
  <r>
    <s v="Apertura 2009"/>
    <n v="8"/>
    <s v="Estudiantes (LP)"/>
    <n v="31"/>
    <n v="19"/>
    <n v="9"/>
    <n v="4"/>
    <n v="6"/>
    <s v="Estudiantes (LP)"/>
    <x v="0"/>
    <n v="1"/>
    <s v="SIN"/>
    <n v="0.54385964912280704"/>
    <n v="0.7192982456140351"/>
    <n v="0.45614035087719307"/>
    <n v="1"/>
  </r>
  <r>
    <s v="Apertura 2009"/>
    <n v="9"/>
    <s v="Lanus"/>
    <n v="31"/>
    <n v="19"/>
    <n v="8"/>
    <n v="7"/>
    <n v="4"/>
    <s v="Lanus"/>
    <x v="0"/>
    <n v="1"/>
    <s v="SIN"/>
    <n v="0.54385964912280704"/>
    <n v="0.7192982456140351"/>
    <n v="0.45614035087719307"/>
    <n v="1"/>
  </r>
  <r>
    <s v="Apertura 2009"/>
    <n v="10"/>
    <s v="Rosario Central"/>
    <n v="31"/>
    <n v="19"/>
    <n v="8"/>
    <n v="7"/>
    <n v="4"/>
    <s v="Rosario Central"/>
    <x v="0"/>
    <n v="1"/>
    <s v="SIN"/>
    <n v="0.54385964912280704"/>
    <n v="0.7192982456140351"/>
    <n v="0.45614035087719307"/>
    <n v="1"/>
  </r>
  <r>
    <s v="Apertura 2009"/>
    <n v="11"/>
    <s v="Boca Juniors"/>
    <n v="27"/>
    <n v="19"/>
    <n v="7"/>
    <n v="6"/>
    <n v="6"/>
    <s v="Boca Juniors"/>
    <x v="0"/>
    <n v="1"/>
    <s v="SIN"/>
    <n v="0.47368421052631576"/>
    <n v="0.7192982456140351"/>
    <n v="0.45614035087719307"/>
    <n v="1"/>
  </r>
  <r>
    <s v="Apertura 2009"/>
    <n v="12"/>
    <s v="Arsenal"/>
    <n v="27"/>
    <n v="19"/>
    <n v="7"/>
    <n v="6"/>
    <n v="6"/>
    <s v="Arsenal"/>
    <x v="0"/>
    <n v="1"/>
    <s v="SIN"/>
    <n v="0.47368421052631576"/>
    <n v="0.7192982456140351"/>
    <n v="0.45614035087719307"/>
    <n v="1"/>
  </r>
  <r>
    <s v="Apertura 2009"/>
    <n v="13"/>
    <s v="Atl Tucuman"/>
    <n v="22"/>
    <n v="19"/>
    <n v="6"/>
    <n v="4"/>
    <n v="9"/>
    <s v="Atl Tucuman"/>
    <x v="0"/>
    <n v="1"/>
    <s v="SIN"/>
    <n v="0.38596491228070173"/>
    <n v="0.7192982456140351"/>
    <n v="0.45614035087719307"/>
    <n v="0"/>
  </r>
  <r>
    <s v="Apertura 2009"/>
    <n v="14"/>
    <s v="River Plate"/>
    <n v="21"/>
    <n v="19"/>
    <n v="5"/>
    <n v="6"/>
    <n v="8"/>
    <s v="River Plate"/>
    <x v="0"/>
    <n v="1"/>
    <s v="SIN"/>
    <n v="0.36842105263157893"/>
    <n v="0.7192982456140351"/>
    <n v="0.45614035087719307"/>
    <n v="0"/>
  </r>
  <r>
    <s v="Apertura 2009"/>
    <n v="15"/>
    <s v="Chacarita"/>
    <n v="19"/>
    <n v="19"/>
    <n v="5"/>
    <n v="4"/>
    <n v="10"/>
    <s v="Chacarita"/>
    <x v="0"/>
    <n v="1"/>
    <s v="SIN"/>
    <n v="0.33333333333333331"/>
    <n v="0.7192982456140351"/>
    <n v="0.45614035087719307"/>
    <n v="0"/>
  </r>
  <r>
    <s v="Apertura 2009"/>
    <n v="16"/>
    <s v="Racing Club"/>
    <n v="17"/>
    <n v="19"/>
    <n v="4"/>
    <n v="5"/>
    <n v="10"/>
    <s v="Racing Club"/>
    <x v="0"/>
    <n v="1"/>
    <s v="SIN"/>
    <n v="0.2982456140350877"/>
    <n v="0.7192982456140351"/>
    <n v="0.45614035087719307"/>
    <n v="0"/>
  </r>
  <r>
    <s v="Apertura 2009"/>
    <n v="17"/>
    <s v="Godoy Cruz"/>
    <n v="16"/>
    <n v="19"/>
    <n v="3"/>
    <n v="7"/>
    <n v="9"/>
    <s v="Godoy Cruz"/>
    <x v="0"/>
    <n v="1"/>
    <s v="SIN"/>
    <n v="0.2807017543859649"/>
    <n v="0.7192982456140351"/>
    <n v="0.45614035087719307"/>
    <n v="0"/>
  </r>
  <r>
    <s v="Apertura 2009"/>
    <n v="18"/>
    <s v="Gimnasia (LP)"/>
    <n v="13"/>
    <n v="19"/>
    <n v="3"/>
    <n v="4"/>
    <n v="12"/>
    <s v="Gimnasia (LP)"/>
    <x v="0"/>
    <n v="1"/>
    <s v="SIN"/>
    <n v="0.22807017543859648"/>
    <n v="0.7192982456140351"/>
    <n v="0.45614035087719307"/>
    <n v="0"/>
  </r>
  <r>
    <s v="Apertura 2009"/>
    <n v="19"/>
    <s v="Huracan"/>
    <n v="11"/>
    <n v="19"/>
    <n v="2"/>
    <n v="5"/>
    <n v="12"/>
    <s v="Huracan"/>
    <x v="0"/>
    <n v="1"/>
    <s v="SIN"/>
    <n v="0.19298245614035087"/>
    <n v="0.7192982456140351"/>
    <n v="0.45614035087719307"/>
    <n v="0"/>
  </r>
  <r>
    <s v="Apertura 2009"/>
    <n v="20"/>
    <s v="Tigre"/>
    <n v="8"/>
    <n v="19"/>
    <n v="2"/>
    <n v="2"/>
    <n v="15"/>
    <s v="Tigre"/>
    <x v="0"/>
    <n v="1"/>
    <s v="SIN"/>
    <n v="0.14035087719298245"/>
    <n v="0.7192982456140351"/>
    <n v="0.45614035087719307"/>
    <n v="0"/>
  </r>
  <r>
    <s v="Clausura 2010"/>
    <n v="1"/>
    <s v="Argentinos"/>
    <n v="41"/>
    <n v="19"/>
    <n v="12"/>
    <n v="5"/>
    <n v="2"/>
    <s v="Argentinos"/>
    <x v="1"/>
    <n v="1"/>
    <s v="SIN"/>
    <n v="0.7192982456140351"/>
    <n v="0.7192982456140351"/>
    <n v="0.45614035087719296"/>
    <n v="1"/>
  </r>
  <r>
    <s v="Clausura 2010"/>
    <n v="2"/>
    <s v="Estudiantes (LP)"/>
    <n v="40"/>
    <n v="19"/>
    <n v="12"/>
    <n v="4"/>
    <n v="3"/>
    <s v="Estudiantes (LP)"/>
    <x v="1"/>
    <n v="1"/>
    <s v="SIN"/>
    <n v="0.70175438596491224"/>
    <n v="0.7192982456140351"/>
    <n v="0.45614035087719296"/>
    <n v="1"/>
  </r>
  <r>
    <s v="Clausura 2010"/>
    <n v="3"/>
    <s v="Godoy Cruz"/>
    <n v="37"/>
    <n v="19"/>
    <n v="11"/>
    <n v="4"/>
    <n v="4"/>
    <s v="Godoy Cruz"/>
    <x v="1"/>
    <n v="1"/>
    <s v="SIN"/>
    <n v="0.64912280701754388"/>
    <n v="0.7192982456140351"/>
    <n v="0.45614035087719296"/>
    <n v="1"/>
  </r>
  <r>
    <s v="Clausura 2010"/>
    <n v="4"/>
    <s v="Independiente"/>
    <n v="34"/>
    <n v="19"/>
    <n v="10"/>
    <n v="4"/>
    <n v="5"/>
    <s v="Independiente"/>
    <x v="1"/>
    <n v="1"/>
    <s v="SIN"/>
    <n v="0.59649122807017541"/>
    <n v="0.7192982456140351"/>
    <n v="0.45614035087719296"/>
    <n v="1"/>
  </r>
  <r>
    <s v="Clausura 2010"/>
    <n v="5"/>
    <s v="Banfield"/>
    <n v="32"/>
    <n v="19"/>
    <n v="9"/>
    <n v="5"/>
    <n v="5"/>
    <s v="Banfield"/>
    <x v="1"/>
    <n v="1"/>
    <s v="SIN"/>
    <n v="0.56140350877192979"/>
    <n v="0.7192982456140351"/>
    <n v="0.45614035087719296"/>
    <n v="1"/>
  </r>
  <r>
    <s v="Clausura 2010"/>
    <n v="6"/>
    <s v="Newells"/>
    <n v="30"/>
    <n v="19"/>
    <n v="8"/>
    <n v="6"/>
    <n v="5"/>
    <s v="Newells"/>
    <x v="1"/>
    <n v="1"/>
    <s v="SIN"/>
    <n v="0.52631578947368418"/>
    <n v="0.7192982456140351"/>
    <n v="0.45614035087719296"/>
    <n v="1"/>
  </r>
  <r>
    <s v="Clausura 2010"/>
    <n v="7"/>
    <s v="Lanus"/>
    <n v="29"/>
    <n v="19"/>
    <n v="8"/>
    <n v="5"/>
    <n v="6"/>
    <s v="Lanus"/>
    <x v="1"/>
    <n v="1"/>
    <s v="SIN"/>
    <n v="0.50877192982456143"/>
    <n v="0.7192982456140351"/>
    <n v="0.45614035087719296"/>
    <n v="1"/>
  </r>
  <r>
    <s v="Clausura 2010"/>
    <n v="8"/>
    <s v="Racing Club"/>
    <n v="29"/>
    <n v="19"/>
    <n v="9"/>
    <n v="2"/>
    <n v="8"/>
    <s v="Racing Club"/>
    <x v="1"/>
    <n v="1"/>
    <s v="SIN"/>
    <n v="0.50877192982456143"/>
    <n v="0.7192982456140351"/>
    <n v="0.45614035087719296"/>
    <n v="1"/>
  </r>
  <r>
    <s v="Clausura 2010"/>
    <n v="9"/>
    <s v="Velez"/>
    <n v="27"/>
    <n v="19"/>
    <n v="7"/>
    <n v="6"/>
    <n v="6"/>
    <s v="Velez"/>
    <x v="1"/>
    <n v="1"/>
    <s v="SIN"/>
    <n v="0.47368421052631576"/>
    <n v="0.7192982456140351"/>
    <n v="0.45614035087719296"/>
    <n v="1"/>
  </r>
  <r>
    <s v="Clausura 2010"/>
    <n v="10"/>
    <s v="Huracan"/>
    <n v="26"/>
    <n v="19"/>
    <n v="7"/>
    <n v="5"/>
    <n v="7"/>
    <s v="Huracan"/>
    <x v="1"/>
    <n v="1"/>
    <s v="SIN"/>
    <n v="0.45614035087719296"/>
    <n v="0.7192982456140351"/>
    <n v="0.45614035087719296"/>
    <n v="1"/>
  </r>
  <r>
    <s v="Clausura 2010"/>
    <n v="11"/>
    <s v="Tigre"/>
    <n v="24"/>
    <n v="19"/>
    <n v="7"/>
    <n v="3"/>
    <n v="9"/>
    <s v="Tigre"/>
    <x v="1"/>
    <n v="1"/>
    <s v="SIN"/>
    <n v="0.42105263157894735"/>
    <n v="0.7192982456140351"/>
    <n v="0.45614035087719296"/>
    <n v="0"/>
  </r>
  <r>
    <s v="Clausura 2010"/>
    <n v="12"/>
    <s v="Gimnasia (LP)"/>
    <n v="24"/>
    <n v="19"/>
    <n v="6"/>
    <n v="6"/>
    <n v="7"/>
    <s v="Gimnasia (LP)"/>
    <x v="1"/>
    <n v="1"/>
    <s v="SIN"/>
    <n v="0.42105263157894735"/>
    <n v="0.7192982456140351"/>
    <n v="0.45614035087719296"/>
    <n v="0"/>
  </r>
  <r>
    <s v="Clausura 2010"/>
    <n v="13"/>
    <s v="River Plate"/>
    <n v="22"/>
    <n v="19"/>
    <n v="6"/>
    <n v="4"/>
    <n v="9"/>
    <s v="River Plate"/>
    <x v="1"/>
    <n v="1"/>
    <s v="SIN"/>
    <n v="0.38596491228070173"/>
    <n v="0.7192982456140351"/>
    <n v="0.45614035087719296"/>
    <n v="0"/>
  </r>
  <r>
    <s v="Clausura 2010"/>
    <n v="14"/>
    <s v="Colon"/>
    <n v="21"/>
    <n v="19"/>
    <n v="4"/>
    <n v="9"/>
    <n v="6"/>
    <s v="Colon"/>
    <x v="1"/>
    <n v="1"/>
    <s v="SIN"/>
    <n v="0.36842105263157893"/>
    <n v="0.7192982456140351"/>
    <n v="0.45614035087719296"/>
    <n v="0"/>
  </r>
  <r>
    <s v="Clausura 2010"/>
    <n v="15"/>
    <s v="San Lorenzo"/>
    <n v="20"/>
    <n v="19"/>
    <n v="6"/>
    <n v="2"/>
    <n v="11"/>
    <s v="San Lorenzo"/>
    <x v="1"/>
    <n v="1"/>
    <s v="SIN"/>
    <n v="0.35087719298245612"/>
    <n v="0.7192982456140351"/>
    <n v="0.45614035087719296"/>
    <n v="0"/>
  </r>
  <r>
    <s v="Clausura 2010"/>
    <n v="16"/>
    <s v="Boca Juniors"/>
    <n v="20"/>
    <n v="19"/>
    <n v="5"/>
    <n v="5"/>
    <n v="9"/>
    <s v="Boca Juniors"/>
    <x v="1"/>
    <n v="1"/>
    <s v="SIN"/>
    <n v="0.35087719298245612"/>
    <n v="0.7192982456140351"/>
    <n v="0.45614035087719296"/>
    <n v="0"/>
  </r>
  <r>
    <s v="Clausura 2010"/>
    <n v="17"/>
    <s v="Rosario Central"/>
    <n v="19"/>
    <n v="19"/>
    <n v="3"/>
    <n v="10"/>
    <n v="6"/>
    <s v="Rosario Central"/>
    <x v="1"/>
    <n v="1"/>
    <s v="SIN"/>
    <n v="0.33333333333333331"/>
    <n v="0.7192982456140351"/>
    <n v="0.45614035087719296"/>
    <n v="0"/>
  </r>
  <r>
    <s v="Clausura 2010"/>
    <n v="18"/>
    <s v="Arsenal"/>
    <n v="19"/>
    <n v="19"/>
    <n v="5"/>
    <n v="4"/>
    <n v="10"/>
    <s v="Arsenal"/>
    <x v="1"/>
    <n v="1"/>
    <s v="SIN"/>
    <n v="0.33333333333333331"/>
    <n v="0.7192982456140351"/>
    <n v="0.45614035087719296"/>
    <n v="0"/>
  </r>
  <r>
    <s v="Clausura 2010"/>
    <n v="19"/>
    <s v="Chacarita"/>
    <n v="13"/>
    <n v="19"/>
    <n v="4"/>
    <n v="1"/>
    <n v="14"/>
    <s v="Chacarita"/>
    <x v="1"/>
    <n v="1"/>
    <s v="SIN"/>
    <n v="0.22807017543859648"/>
    <n v="0.7192982456140351"/>
    <n v="0.45614035087719296"/>
    <n v="0"/>
  </r>
  <r>
    <s v="Clausura 2010"/>
    <n v="20"/>
    <s v="Atl Tucuman"/>
    <n v="13"/>
    <n v="19"/>
    <n v="1"/>
    <n v="10"/>
    <n v="8"/>
    <s v="Atl Tucuman"/>
    <x v="1"/>
    <n v="1"/>
    <s v="SIN"/>
    <n v="0.22807017543859648"/>
    <n v="0.7192982456140351"/>
    <n v="0.45614035087719296"/>
    <n v="0"/>
  </r>
  <r>
    <s v="Apertura 2010"/>
    <n v="1"/>
    <s v="Estudiantes (LP)"/>
    <n v="45"/>
    <n v="19"/>
    <n v="14"/>
    <n v="3"/>
    <n v="2"/>
    <s v="Estudiantes (LP)"/>
    <x v="2"/>
    <n v="2"/>
    <s v="SIN"/>
    <n v="0.78947368421052633"/>
    <n v="0.78947368421052633"/>
    <n v="0.45175438596491213"/>
    <n v="1"/>
  </r>
  <r>
    <s v="Apertura 2010"/>
    <n v="2"/>
    <s v="Velez"/>
    <n v="43"/>
    <n v="19"/>
    <n v="13"/>
    <n v="4"/>
    <n v="2"/>
    <s v="Velez"/>
    <x v="2"/>
    <n v="2"/>
    <s v="SIN"/>
    <n v="0.75438596491228072"/>
    <n v="0.78947368421052633"/>
    <n v="0.45175438596491213"/>
    <n v="1"/>
  </r>
  <r>
    <s v="Apertura 2010"/>
    <n v="3"/>
    <s v="Arsenal"/>
    <n v="32"/>
    <n v="19"/>
    <n v="9"/>
    <n v="5"/>
    <n v="5"/>
    <s v="Arsenal"/>
    <x v="2"/>
    <n v="2"/>
    <s v="SIN"/>
    <n v="0.56140350877192979"/>
    <n v="0.78947368421052633"/>
    <n v="0.45175438596491213"/>
    <n v="1"/>
  </r>
  <r>
    <s v="Apertura 2010"/>
    <n v="4"/>
    <s v="River Plate"/>
    <n v="31"/>
    <n v="19"/>
    <n v="8"/>
    <n v="7"/>
    <n v="4"/>
    <s v="River Plate"/>
    <x v="2"/>
    <n v="2"/>
    <s v="SIN"/>
    <n v="0.54385964912280704"/>
    <n v="0.78947368421052633"/>
    <n v="0.45175438596491213"/>
    <n v="1"/>
  </r>
  <r>
    <s v="Apertura 2010"/>
    <n v="5"/>
    <s v="Godoy Cruz"/>
    <n v="29"/>
    <n v="19"/>
    <n v="7"/>
    <n v="8"/>
    <n v="4"/>
    <s v="Godoy Cruz"/>
    <x v="2"/>
    <n v="2"/>
    <s v="SIN"/>
    <n v="0.50877192982456143"/>
    <n v="0.78947368421052633"/>
    <n v="0.45175438596491213"/>
    <n v="1"/>
  </r>
  <r>
    <s v="Apertura 2010"/>
    <n v="6"/>
    <s v="Racing Club"/>
    <n v="29"/>
    <n v="19"/>
    <n v="8"/>
    <n v="5"/>
    <n v="6"/>
    <s v="Racing Club"/>
    <x v="2"/>
    <n v="2"/>
    <s v="SIN"/>
    <n v="0.50877192982456143"/>
    <n v="0.78947368421052633"/>
    <n v="0.45175438596491213"/>
    <n v="1"/>
  </r>
  <r>
    <s v="Apertura 2010"/>
    <n v="7"/>
    <s v="Lanus"/>
    <n v="28"/>
    <n v="19"/>
    <n v="8"/>
    <n v="4"/>
    <n v="7"/>
    <s v="Lanus"/>
    <x v="2"/>
    <n v="2"/>
    <s v="SIN"/>
    <n v="0.49122807017543857"/>
    <n v="0.78947368421052633"/>
    <n v="0.45175438596491213"/>
    <n v="1"/>
  </r>
  <r>
    <s v="Apertura 2010"/>
    <n v="8"/>
    <s v="All Boys"/>
    <n v="26"/>
    <n v="19"/>
    <n v="7"/>
    <n v="5"/>
    <n v="7"/>
    <s v="All Boys"/>
    <x v="2"/>
    <n v="2"/>
    <s v="SIN"/>
    <n v="0.45614035087719296"/>
    <n v="0.78947368421052633"/>
    <n v="0.45175438596491213"/>
    <n v="1"/>
  </r>
  <r>
    <s v="Apertura 2010"/>
    <n v="9"/>
    <s v="Newells"/>
    <n v="26"/>
    <n v="19"/>
    <n v="6"/>
    <n v="8"/>
    <n v="5"/>
    <s v="Newells"/>
    <x v="2"/>
    <n v="2"/>
    <s v="SIN"/>
    <n v="0.45614035087719296"/>
    <n v="0.78947368421052633"/>
    <n v="0.45175438596491213"/>
    <n v="1"/>
  </r>
  <r>
    <s v="Apertura 2010"/>
    <n v="10"/>
    <s v="Colon"/>
    <n v="26"/>
    <n v="19"/>
    <n v="7"/>
    <n v="5"/>
    <n v="7"/>
    <s v="Colon"/>
    <x v="2"/>
    <n v="2"/>
    <s v="SIN"/>
    <n v="0.45614035087719296"/>
    <n v="0.78947368421052633"/>
    <n v="0.45175438596491213"/>
    <n v="1"/>
  </r>
  <r>
    <s v="Apertura 2010"/>
    <n v="11"/>
    <s v="Tigre"/>
    <n v="25"/>
    <n v="19"/>
    <n v="7"/>
    <n v="4"/>
    <n v="8"/>
    <s v="Tigre"/>
    <x v="2"/>
    <n v="2"/>
    <s v="SIN"/>
    <n v="0.43859649122807015"/>
    <n v="0.78947368421052633"/>
    <n v="0.45175438596491213"/>
    <n v="0"/>
  </r>
  <r>
    <s v="Apertura 2010"/>
    <n v="12"/>
    <s v="Boca Juniors"/>
    <n v="25"/>
    <n v="19"/>
    <n v="7"/>
    <n v="4"/>
    <n v="8"/>
    <s v="Boca Juniors"/>
    <x v="2"/>
    <n v="2"/>
    <s v="SIN"/>
    <n v="0.43859649122807015"/>
    <n v="0.78947368421052633"/>
    <n v="0.45175438596491213"/>
    <n v="0"/>
  </r>
  <r>
    <s v="Apertura 2010"/>
    <n v="13"/>
    <s v="Argentinos"/>
    <n v="24"/>
    <n v="19"/>
    <n v="6"/>
    <n v="6"/>
    <n v="7"/>
    <s v="Argentinos"/>
    <x v="2"/>
    <n v="2"/>
    <s v="SIN"/>
    <n v="0.42105263157894735"/>
    <n v="0.78947368421052633"/>
    <n v="0.45175438596491213"/>
    <n v="0"/>
  </r>
  <r>
    <s v="Apertura 2010"/>
    <n v="14"/>
    <s v="San Lorenzo"/>
    <n v="24"/>
    <n v="19"/>
    <n v="6"/>
    <n v="6"/>
    <n v="7"/>
    <s v="San Lorenzo"/>
    <x v="2"/>
    <n v="2"/>
    <s v="SIN"/>
    <n v="0.42105263157894735"/>
    <n v="0.78947368421052633"/>
    <n v="0.45175438596491213"/>
    <n v="0"/>
  </r>
  <r>
    <s v="Apertura 2010"/>
    <n v="15"/>
    <s v="Banfield"/>
    <n v="20"/>
    <n v="19"/>
    <n v="4"/>
    <n v="8"/>
    <n v="7"/>
    <s v="Banfield"/>
    <x v="2"/>
    <n v="2"/>
    <s v="SIN"/>
    <n v="0.35087719298245612"/>
    <n v="0.78947368421052633"/>
    <n v="0.45175438596491213"/>
    <n v="0"/>
  </r>
  <r>
    <s v="Apertura 2010"/>
    <n v="16"/>
    <s v="Quilmes"/>
    <n v="19"/>
    <n v="19"/>
    <n v="4"/>
    <n v="7"/>
    <n v="8"/>
    <s v="Quilmes"/>
    <x v="2"/>
    <n v="2"/>
    <s v="SIN"/>
    <n v="0.33333333333333331"/>
    <n v="0.78947368421052633"/>
    <n v="0.45175438596491213"/>
    <n v="0"/>
  </r>
  <r>
    <s v="Apertura 2010"/>
    <n v="17"/>
    <s v="Olimpo"/>
    <n v="18"/>
    <n v="19"/>
    <n v="5"/>
    <n v="3"/>
    <n v="11"/>
    <s v="Olimpo"/>
    <x v="2"/>
    <n v="2"/>
    <s v="SIN"/>
    <n v="0.31578947368421051"/>
    <n v="0.78947368421052633"/>
    <n v="0.45175438596491213"/>
    <n v="0"/>
  </r>
  <r>
    <s v="Apertura 2010"/>
    <n v="18"/>
    <s v="Huracan"/>
    <n v="16"/>
    <n v="19"/>
    <n v="4"/>
    <n v="4"/>
    <n v="11"/>
    <s v="Huracan"/>
    <x v="2"/>
    <n v="2"/>
    <s v="SIN"/>
    <n v="0.2807017543859649"/>
    <n v="0.78947368421052633"/>
    <n v="0.45175438596491213"/>
    <n v="0"/>
  </r>
  <r>
    <s v="Apertura 2010"/>
    <n v="19"/>
    <s v="Gimnasia (LP)"/>
    <n v="15"/>
    <n v="19"/>
    <n v="3"/>
    <n v="6"/>
    <n v="10"/>
    <s v="Gimnasia (LP)"/>
    <x v="2"/>
    <n v="2"/>
    <s v="SIN"/>
    <n v="0.26315789473684209"/>
    <n v="0.78947368421052633"/>
    <n v="0.45175438596491213"/>
    <n v="0"/>
  </r>
  <r>
    <s v="Apertura 2010"/>
    <n v="20"/>
    <s v="Independiente"/>
    <n v="14"/>
    <n v="19"/>
    <n v="2"/>
    <n v="8"/>
    <n v="9"/>
    <s v="Independiente"/>
    <x v="2"/>
    <n v="2"/>
    <s v="SIN"/>
    <n v="0.24561403508771928"/>
    <n v="0.78947368421052633"/>
    <n v="0.45175438596491213"/>
    <n v="0"/>
  </r>
  <r>
    <s v="Clausura 2011"/>
    <n v="1"/>
    <s v="Velez"/>
    <n v="39"/>
    <n v="19"/>
    <n v="12"/>
    <n v="3"/>
    <n v="4"/>
    <s v="Velez"/>
    <x v="3"/>
    <n v="2"/>
    <s v="SIN"/>
    <n v="0.68421052631578949"/>
    <n v="0.68421052631578949"/>
    <n v="0.44912280701754381"/>
    <n v="1"/>
  </r>
  <r>
    <s v="Clausura 2011"/>
    <n v="2"/>
    <s v="Lanus"/>
    <n v="35"/>
    <n v="19"/>
    <n v="10"/>
    <n v="5"/>
    <n v="4"/>
    <s v="Lanus"/>
    <x v="3"/>
    <n v="2"/>
    <s v="SIN"/>
    <n v="0.61403508771929827"/>
    <n v="0.68421052631578949"/>
    <n v="0.44912280701754381"/>
    <n v="1"/>
  </r>
  <r>
    <s v="Clausura 2011"/>
    <n v="3"/>
    <s v="Godoy Cruz"/>
    <n v="34"/>
    <n v="19"/>
    <n v="10"/>
    <n v="4"/>
    <n v="5"/>
    <s v="Godoy Cruz"/>
    <x v="3"/>
    <n v="2"/>
    <s v="SIN"/>
    <n v="0.59649122807017541"/>
    <n v="0.68421052631578949"/>
    <n v="0.44912280701754381"/>
    <n v="1"/>
  </r>
  <r>
    <s v="Clausura 2011"/>
    <n v="4"/>
    <s v="Olimpo"/>
    <n v="30"/>
    <n v="19"/>
    <n v="8"/>
    <n v="6"/>
    <n v="5"/>
    <s v="Olimpo"/>
    <x v="3"/>
    <n v="2"/>
    <s v="SIN"/>
    <n v="0.52631578947368418"/>
    <n v="0.68421052631578949"/>
    <n v="0.44912280701754381"/>
    <n v="1"/>
  </r>
  <r>
    <s v="Clausura 2011"/>
    <n v="5"/>
    <s v="Argentinos"/>
    <n v="30"/>
    <n v="19"/>
    <n v="7"/>
    <n v="9"/>
    <n v="3"/>
    <s v="Argentinos"/>
    <x v="3"/>
    <n v="2"/>
    <s v="SIN"/>
    <n v="0.52631578947368418"/>
    <n v="0.68421052631578949"/>
    <n v="0.44912280701754381"/>
    <n v="1"/>
  </r>
  <r>
    <s v="Clausura 2011"/>
    <n v="6"/>
    <s v="Independiente"/>
    <n v="29"/>
    <n v="19"/>
    <n v="7"/>
    <n v="8"/>
    <n v="4"/>
    <s v="Independiente"/>
    <x v="3"/>
    <n v="2"/>
    <s v="SIN"/>
    <n v="0.50877192982456143"/>
    <n v="0.68421052631578949"/>
    <n v="0.44912280701754381"/>
    <n v="1"/>
  </r>
  <r>
    <s v="Clausura 2011"/>
    <n v="7"/>
    <s v="Boca Juniors"/>
    <n v="28"/>
    <n v="19"/>
    <n v="7"/>
    <n v="7"/>
    <n v="5"/>
    <s v="Boca Juniors"/>
    <x v="3"/>
    <n v="2"/>
    <s v="SIN"/>
    <n v="0.49122807017543857"/>
    <n v="0.68421052631578949"/>
    <n v="0.44912280701754381"/>
    <n v="1"/>
  </r>
  <r>
    <s v="Clausura 2011"/>
    <n v="8"/>
    <s v="Banfield"/>
    <n v="27"/>
    <n v="19"/>
    <n v="7"/>
    <n v="6"/>
    <n v="6"/>
    <s v="Banfield"/>
    <x v="3"/>
    <n v="2"/>
    <s v="SIN"/>
    <n v="0.47368421052631576"/>
    <n v="0.68421052631578949"/>
    <n v="0.44912280701754381"/>
    <n v="1"/>
  </r>
  <r>
    <s v="Clausura 2011"/>
    <n v="9"/>
    <s v="River Plate"/>
    <n v="26"/>
    <n v="19"/>
    <n v="6"/>
    <n v="8"/>
    <n v="5"/>
    <s v="River Plate"/>
    <x v="3"/>
    <n v="2"/>
    <s v="SIN"/>
    <n v="0.45614035087719296"/>
    <n v="0.68421052631578949"/>
    <n v="0.44912280701754381"/>
    <n v="1"/>
  </r>
  <r>
    <s v="Clausura 2011"/>
    <n v="10"/>
    <s v="Arsenal"/>
    <n v="25"/>
    <n v="19"/>
    <n v="6"/>
    <n v="7"/>
    <n v="6"/>
    <s v="Arsenal"/>
    <x v="3"/>
    <n v="2"/>
    <s v="SIN"/>
    <n v="0.43859649122807015"/>
    <n v="0.68421052631578949"/>
    <n v="0.44912280701754381"/>
    <n v="0"/>
  </r>
  <r>
    <s v="Clausura 2011"/>
    <n v="11"/>
    <s v="Tigre"/>
    <n v="25"/>
    <n v="19"/>
    <n v="6"/>
    <n v="7"/>
    <n v="6"/>
    <s v="Tigre"/>
    <x v="3"/>
    <n v="2"/>
    <s v="SIN"/>
    <n v="0.43859649122807015"/>
    <n v="0.68421052631578949"/>
    <n v="0.44912280701754381"/>
    <n v="0"/>
  </r>
  <r>
    <s v="Clausura 2011"/>
    <n v="12"/>
    <s v="All Boys"/>
    <n v="25"/>
    <n v="19"/>
    <n v="7"/>
    <n v="4"/>
    <n v="8"/>
    <s v="All Boys"/>
    <x v="3"/>
    <n v="2"/>
    <s v="SIN"/>
    <n v="0.43859649122807015"/>
    <n v="0.68421052631578949"/>
    <n v="0.44912280701754381"/>
    <n v="0"/>
  </r>
  <r>
    <s v="Clausura 2011"/>
    <n v="13"/>
    <s v="Estudiantes (LP)"/>
    <n v="24"/>
    <n v="19"/>
    <n v="6"/>
    <n v="6"/>
    <n v="7"/>
    <s v="Estudiantes (LP)"/>
    <x v="3"/>
    <n v="2"/>
    <s v="SIN"/>
    <n v="0.42105263157894735"/>
    <n v="0.68421052631578949"/>
    <n v="0.44912280701754381"/>
    <n v="0"/>
  </r>
  <r>
    <s v="Clausura 2011"/>
    <n v="14"/>
    <s v="San Lorenzo"/>
    <n v="23"/>
    <n v="19"/>
    <n v="5"/>
    <n v="8"/>
    <n v="6"/>
    <s v="San Lorenzo"/>
    <x v="3"/>
    <n v="2"/>
    <s v="SIN"/>
    <n v="0.40350877192982454"/>
    <n v="0.68421052631578949"/>
    <n v="0.44912280701754381"/>
    <n v="0"/>
  </r>
  <r>
    <s v="Clausura 2011"/>
    <n v="15"/>
    <s v="Racing Club"/>
    <n v="23"/>
    <n v="19"/>
    <n v="7"/>
    <n v="2"/>
    <n v="10"/>
    <s v="Racing Club"/>
    <x v="3"/>
    <n v="2"/>
    <s v="SIN"/>
    <n v="0.40350877192982454"/>
    <n v="0.68421052631578949"/>
    <n v="0.44912280701754381"/>
    <n v="0"/>
  </r>
  <r>
    <s v="Clausura 2011"/>
    <n v="16"/>
    <s v="Colon"/>
    <n v="21"/>
    <n v="19"/>
    <n v="6"/>
    <n v="3"/>
    <n v="10"/>
    <s v="Colon"/>
    <x v="3"/>
    <n v="2"/>
    <s v="SIN"/>
    <n v="0.36842105263157893"/>
    <n v="0.68421052631578949"/>
    <n v="0.44912280701754381"/>
    <n v="0"/>
  </r>
  <r>
    <s v="Clausura 2011"/>
    <n v="17"/>
    <s v="Quilmes"/>
    <n v="20"/>
    <n v="19"/>
    <n v="5"/>
    <n v="5"/>
    <n v="9"/>
    <s v="Quilmes"/>
    <x v="3"/>
    <n v="2"/>
    <s v="SIN"/>
    <n v="0.35087719298245612"/>
    <n v="0.68421052631578949"/>
    <n v="0.44912280701754381"/>
    <n v="0"/>
  </r>
  <r>
    <s v="Clausura 2011"/>
    <n v="18"/>
    <s v="Gimnasia (LP)"/>
    <n v="18"/>
    <n v="19"/>
    <n v="3"/>
    <n v="9"/>
    <n v="7"/>
    <s v="Gimnasia (LP)"/>
    <x v="3"/>
    <n v="2"/>
    <s v="SIN"/>
    <n v="0.31578947368421051"/>
    <n v="0.68421052631578949"/>
    <n v="0.44912280701754381"/>
    <n v="0"/>
  </r>
  <r>
    <s v="Clausura 2011"/>
    <n v="19"/>
    <s v="Newells"/>
    <n v="16"/>
    <n v="19"/>
    <n v="4"/>
    <n v="4"/>
    <n v="11"/>
    <s v="Newells"/>
    <x v="3"/>
    <n v="2"/>
    <s v="SIN"/>
    <n v="0.2807017543859649"/>
    <n v="0.68421052631578949"/>
    <n v="0.44912280701754381"/>
    <n v="0"/>
  </r>
  <r>
    <s v="Clausura 2011"/>
    <n v="20"/>
    <s v="Huracan"/>
    <n v="14"/>
    <n v="19"/>
    <n v="3"/>
    <n v="5"/>
    <n v="11"/>
    <s v="Huracan"/>
    <x v="3"/>
    <n v="2"/>
    <s v="SIN"/>
    <n v="0.24561403508771928"/>
    <n v="0.68421052631578949"/>
    <n v="0.44912280701754381"/>
    <n v="0"/>
  </r>
  <r>
    <s v="Apertura 2011"/>
    <n v="1"/>
    <s v="Boca Juniors"/>
    <n v="43"/>
    <n v="19"/>
    <n v="12"/>
    <n v="7"/>
    <n v="0"/>
    <s v="Boca Juniors"/>
    <x v="4"/>
    <n v="3"/>
    <s v="SIN"/>
    <n v="0.75438596491228072"/>
    <n v="0.75438596491228072"/>
    <n v="0.44122807017543864"/>
    <n v="1"/>
  </r>
  <r>
    <s v="Apertura 2011"/>
    <n v="2"/>
    <s v="Racing Club"/>
    <n v="31"/>
    <n v="19"/>
    <n v="7"/>
    <n v="10"/>
    <n v="2"/>
    <s v="Racing Club"/>
    <x v="4"/>
    <n v="3"/>
    <s v="SIN"/>
    <n v="0.54385964912280704"/>
    <n v="0.75438596491228072"/>
    <n v="0.44122807017543864"/>
    <n v="1"/>
  </r>
  <r>
    <s v="Apertura 2011"/>
    <n v="3"/>
    <s v="Velez"/>
    <n v="31"/>
    <n v="19"/>
    <n v="9"/>
    <n v="4"/>
    <n v="6"/>
    <s v="Velez"/>
    <x v="4"/>
    <n v="3"/>
    <s v="SIN"/>
    <n v="0.54385964912280704"/>
    <n v="0.75438596491228072"/>
    <n v="0.44122807017543864"/>
    <n v="1"/>
  </r>
  <r>
    <s v="Apertura 2011"/>
    <n v="4"/>
    <s v="Belgrano"/>
    <n v="31"/>
    <n v="19"/>
    <n v="8"/>
    <n v="7"/>
    <n v="4"/>
    <s v="Belgrano"/>
    <x v="4"/>
    <n v="3"/>
    <s v="SIN"/>
    <n v="0.54385964912280704"/>
    <n v="0.75438596491228072"/>
    <n v="0.44122807017543864"/>
    <n v="1"/>
  </r>
  <r>
    <s v="Apertura 2011"/>
    <n v="5"/>
    <s v="Colon"/>
    <n v="31"/>
    <n v="19"/>
    <n v="8"/>
    <n v="7"/>
    <n v="4"/>
    <s v="Colon"/>
    <x v="4"/>
    <n v="3"/>
    <s v="SIN"/>
    <n v="0.54385964912280704"/>
    <n v="0.75438596491228072"/>
    <n v="0.44122807017543864"/>
    <n v="1"/>
  </r>
  <r>
    <s v="Apertura 2011"/>
    <n v="6"/>
    <s v="Lanus"/>
    <n v="29"/>
    <n v="19"/>
    <n v="7"/>
    <n v="8"/>
    <n v="4"/>
    <s v="Lanus"/>
    <x v="4"/>
    <n v="3"/>
    <s v="SIN"/>
    <n v="0.50877192982456143"/>
    <n v="0.75438596491228072"/>
    <n v="0.44122807017543864"/>
    <n v="1"/>
  </r>
  <r>
    <s v="Apertura 2011"/>
    <n v="7"/>
    <s v="Tigre"/>
    <n v="27"/>
    <n v="19"/>
    <n v="7"/>
    <n v="6"/>
    <n v="6"/>
    <s v="Tigre"/>
    <x v="4"/>
    <n v="3"/>
    <s v="SIN"/>
    <n v="0.47368421052631576"/>
    <n v="0.75438596491228072"/>
    <n v="0.44122807017543864"/>
    <n v="1"/>
  </r>
  <r>
    <s v="Apertura 2011"/>
    <n v="8"/>
    <s v="Independiente"/>
    <n v="27"/>
    <n v="19"/>
    <n v="7"/>
    <n v="6"/>
    <n v="6"/>
    <s v="Independiente"/>
    <x v="4"/>
    <n v="3"/>
    <s v="SIN"/>
    <n v="0.47368421052631576"/>
    <n v="0.75438596491228072"/>
    <n v="0.44122807017543864"/>
    <n v="1"/>
  </r>
  <r>
    <s v="Apertura 2011"/>
    <n v="9"/>
    <s v="San Martin (SJ)"/>
    <n v="26"/>
    <n v="19"/>
    <n v="6"/>
    <n v="8"/>
    <n v="5"/>
    <s v="San Martin (SJ)"/>
    <x v="4"/>
    <n v="3"/>
    <s v="SIN"/>
    <n v="0.45614035087719296"/>
    <n v="0.75438596491228072"/>
    <n v="0.44122807017543864"/>
    <n v="1"/>
  </r>
  <r>
    <s v="Apertura 2011"/>
    <n v="10"/>
    <s v="Atl Rafaela"/>
    <n v="26"/>
    <n v="19"/>
    <n v="8"/>
    <n v="2"/>
    <n v="9"/>
    <s v="Atl Rafaela"/>
    <x v="4"/>
    <n v="3"/>
    <s v="SIN"/>
    <n v="0.45614035087719296"/>
    <n v="0.75438596491228072"/>
    <n v="0.44122807017543864"/>
    <n v="1"/>
  </r>
  <r>
    <s v="Apertura 2011"/>
    <n v="11"/>
    <s v="Union"/>
    <n v="25"/>
    <n v="19"/>
    <n v="6"/>
    <n v="7"/>
    <n v="6"/>
    <s v="Union"/>
    <x v="4"/>
    <n v="3"/>
    <s v="SIN"/>
    <n v="0.43859649122807015"/>
    <n v="0.75438596491228072"/>
    <n v="0.44122807017543864"/>
    <n v="0"/>
  </r>
  <r>
    <s v="Apertura 2011"/>
    <n v="12"/>
    <s v="Godoy Cruz"/>
    <n v="24"/>
    <n v="19"/>
    <n v="6"/>
    <n v="6"/>
    <n v="7"/>
    <s v="Godoy Cruz"/>
    <x v="4"/>
    <n v="3"/>
    <s v="SIN"/>
    <n v="0.42105263157894735"/>
    <n v="0.75438596491228072"/>
    <n v="0.44122807017543864"/>
    <n v="0"/>
  </r>
  <r>
    <s v="Apertura 2011"/>
    <n v="13"/>
    <s v="Arsenal"/>
    <n v="24"/>
    <n v="19"/>
    <n v="6"/>
    <n v="6"/>
    <n v="7"/>
    <s v="Arsenal"/>
    <x v="4"/>
    <n v="3"/>
    <s v="SIN"/>
    <n v="0.42105263157894735"/>
    <n v="0.75438596491228072"/>
    <n v="0.44122807017543864"/>
    <n v="0"/>
  </r>
  <r>
    <s v="Apertura 2011"/>
    <n v="14"/>
    <s v="Estudiantes (LP)"/>
    <n v="23"/>
    <n v="19"/>
    <n v="6"/>
    <n v="5"/>
    <n v="8"/>
    <s v="Estudiantes (LP)"/>
    <x v="4"/>
    <n v="3"/>
    <s v="SIN"/>
    <n v="0.40350877192982454"/>
    <n v="0.75438596491228072"/>
    <n v="0.44122807017543864"/>
    <n v="0"/>
  </r>
  <r>
    <s v="Apertura 2011"/>
    <n v="15"/>
    <s v="Argentinos"/>
    <n v="22"/>
    <n v="19"/>
    <n v="5"/>
    <n v="7"/>
    <n v="7"/>
    <s v="Argentinos"/>
    <x v="4"/>
    <n v="3"/>
    <s v="SIN"/>
    <n v="0.38596491228070173"/>
    <n v="0.75438596491228072"/>
    <n v="0.44122807017543864"/>
    <n v="0"/>
  </r>
  <r>
    <s v="Apertura 2011"/>
    <n v="16"/>
    <s v="All Boys"/>
    <n v="21"/>
    <n v="19"/>
    <n v="4"/>
    <n v="9"/>
    <n v="6"/>
    <s v="All Boys"/>
    <x v="4"/>
    <n v="3"/>
    <s v="SIN"/>
    <n v="0.36842105263157893"/>
    <n v="0.75438596491228072"/>
    <n v="0.44122807017543864"/>
    <n v="0"/>
  </r>
  <r>
    <s v="Apertura 2011"/>
    <n v="17"/>
    <s v="San Lorenzo"/>
    <n v="19"/>
    <n v="19"/>
    <n v="5"/>
    <n v="4"/>
    <n v="10"/>
    <s v="San Lorenzo"/>
    <x v="4"/>
    <n v="3"/>
    <s v="SIN"/>
    <n v="0.33333333333333331"/>
    <n v="0.75438596491228072"/>
    <n v="0.44122807017543864"/>
    <n v="0"/>
  </r>
  <r>
    <s v="Apertura 2011"/>
    <n v="18"/>
    <s v="Newells"/>
    <n v="16"/>
    <n v="19"/>
    <n v="1"/>
    <n v="13"/>
    <n v="5"/>
    <s v="Newells"/>
    <x v="4"/>
    <n v="3"/>
    <s v="SIN"/>
    <n v="0.2807017543859649"/>
    <n v="0.75438596491228072"/>
    <n v="0.44122807017543864"/>
    <n v="0"/>
  </r>
  <r>
    <s v="Apertura 2011"/>
    <n v="19"/>
    <s v="Olimpo"/>
    <n v="16"/>
    <n v="19"/>
    <n v="2"/>
    <n v="10"/>
    <n v="7"/>
    <s v="Olimpo"/>
    <x v="4"/>
    <n v="3"/>
    <s v="SIN"/>
    <n v="0.2807017543859649"/>
    <n v="0.75438596491228072"/>
    <n v="0.44122807017543864"/>
    <n v="0"/>
  </r>
  <r>
    <s v="Apertura 2011"/>
    <n v="20"/>
    <s v="Banfield"/>
    <n v="11"/>
    <n v="19"/>
    <n v="3"/>
    <n v="2"/>
    <n v="14"/>
    <s v="Banfield"/>
    <x v="4"/>
    <n v="3"/>
    <s v="SIN"/>
    <n v="0.19298245614035087"/>
    <n v="0.75438596491228072"/>
    <n v="0.44122807017543864"/>
    <n v="0"/>
  </r>
  <r>
    <s v="Clausura 2012"/>
    <n v="1"/>
    <s v="Arsenal"/>
    <n v="38"/>
    <n v="19"/>
    <n v="11"/>
    <n v="5"/>
    <n v="3"/>
    <s v="Arsenal"/>
    <x v="5"/>
    <n v="3"/>
    <s v="SIN"/>
    <n v="0.66666666666666663"/>
    <n v="0.66666666666666663"/>
    <n v="0.44824561403508767"/>
    <n v="1"/>
  </r>
  <r>
    <s v="Clausura 2012"/>
    <n v="2"/>
    <s v="Tigre"/>
    <n v="36"/>
    <n v="19"/>
    <n v="10"/>
    <n v="6"/>
    <n v="3"/>
    <s v="Tigre"/>
    <x v="5"/>
    <n v="3"/>
    <s v="SIN"/>
    <n v="0.63157894736842102"/>
    <n v="0.66666666666666663"/>
    <n v="0.44824561403508767"/>
    <n v="1"/>
  </r>
  <r>
    <s v="Clausura 2012"/>
    <n v="3"/>
    <s v="Velez"/>
    <n v="33"/>
    <n v="19"/>
    <n v="9"/>
    <n v="6"/>
    <n v="4"/>
    <s v="Velez"/>
    <x v="5"/>
    <n v="3"/>
    <s v="SIN"/>
    <n v="0.57894736842105265"/>
    <n v="0.66666666666666663"/>
    <n v="0.44824561403508767"/>
    <n v="1"/>
  </r>
  <r>
    <s v="Clausura 2012"/>
    <n v="4"/>
    <s v="Boca Juniors"/>
    <n v="33"/>
    <n v="19"/>
    <n v="9"/>
    <n v="6"/>
    <n v="4"/>
    <s v="Boca Juniors"/>
    <x v="5"/>
    <n v="3"/>
    <s v="SIN"/>
    <n v="0.57894736842105265"/>
    <n v="0.66666666666666663"/>
    <n v="0.44824561403508767"/>
    <n v="1"/>
  </r>
  <r>
    <s v="Clausura 2012"/>
    <n v="5"/>
    <s v="All Boys"/>
    <n v="33"/>
    <n v="19"/>
    <n v="9"/>
    <n v="6"/>
    <n v="4"/>
    <s v="All Boys"/>
    <x v="5"/>
    <n v="3"/>
    <s v="SIN"/>
    <n v="0.57894736842105265"/>
    <n v="0.66666666666666663"/>
    <n v="0.44824561403508767"/>
    <n v="1"/>
  </r>
  <r>
    <s v="Clausura 2012"/>
    <n v="6"/>
    <s v="Newells"/>
    <n v="32"/>
    <n v="19"/>
    <n v="9"/>
    <n v="5"/>
    <n v="5"/>
    <s v="Newells"/>
    <x v="5"/>
    <n v="3"/>
    <s v="SIN"/>
    <n v="0.56140350877192979"/>
    <n v="0.66666666666666663"/>
    <n v="0.44824561403508767"/>
    <n v="1"/>
  </r>
  <r>
    <s v="Clausura 2012"/>
    <n v="7"/>
    <s v="Colon"/>
    <n v="29"/>
    <n v="19"/>
    <n v="7"/>
    <n v="8"/>
    <n v="4"/>
    <s v="Colon"/>
    <x v="5"/>
    <n v="3"/>
    <s v="SIN"/>
    <n v="0.50877192982456143"/>
    <n v="0.66666666666666663"/>
    <n v="0.44824561403508767"/>
    <n v="1"/>
  </r>
  <r>
    <s v="Clausura 2012"/>
    <n v="8"/>
    <s v="Argentinos"/>
    <n v="27"/>
    <n v="19"/>
    <n v="7"/>
    <n v="6"/>
    <n v="6"/>
    <s v="Argentinos"/>
    <x v="5"/>
    <n v="3"/>
    <s v="SIN"/>
    <n v="0.47368421052631576"/>
    <n v="0.66666666666666663"/>
    <n v="0.44824561403508767"/>
    <n v="1"/>
  </r>
  <r>
    <s v="Clausura 2012"/>
    <n v="9"/>
    <s v="Estudiantes (LP)"/>
    <n v="27"/>
    <n v="19"/>
    <n v="7"/>
    <n v="6"/>
    <n v="6"/>
    <s v="Estudiantes (LP)"/>
    <x v="5"/>
    <n v="3"/>
    <s v="SIN"/>
    <n v="0.47368421052631576"/>
    <n v="0.66666666666666663"/>
    <n v="0.44824561403508767"/>
    <n v="1"/>
  </r>
  <r>
    <s v="Clausura 2012"/>
    <n v="10"/>
    <s v="Lanus"/>
    <n v="26"/>
    <n v="19"/>
    <n v="7"/>
    <n v="5"/>
    <n v="7"/>
    <s v="Lanus"/>
    <x v="5"/>
    <n v="3"/>
    <s v="SIN"/>
    <n v="0.45614035087719296"/>
    <n v="0.66666666666666663"/>
    <n v="0.44824561403508767"/>
    <n v="1"/>
  </r>
  <r>
    <s v="Clausura 2012"/>
    <n v="11"/>
    <s v="Union"/>
    <n v="25"/>
    <n v="19"/>
    <n v="5"/>
    <n v="10"/>
    <n v="4"/>
    <s v="Union"/>
    <x v="5"/>
    <n v="3"/>
    <s v="SIN"/>
    <n v="0.43859649122807015"/>
    <n v="0.66666666666666663"/>
    <n v="0.44824561403508767"/>
    <n v="0"/>
  </r>
  <r>
    <s v="Clausura 2012"/>
    <n v="12"/>
    <s v="San Lorenzo"/>
    <n v="25"/>
    <n v="19"/>
    <n v="6"/>
    <n v="7"/>
    <n v="6"/>
    <s v="San Lorenzo"/>
    <x v="5"/>
    <n v="3"/>
    <s v="SIN"/>
    <n v="0.43859649122807015"/>
    <n v="0.66666666666666663"/>
    <n v="0.44824561403508767"/>
    <n v="0"/>
  </r>
  <r>
    <s v="Clausura 2012"/>
    <n v="13"/>
    <s v="Atl Rafaela"/>
    <n v="24"/>
    <n v="19"/>
    <n v="6"/>
    <n v="6"/>
    <n v="7"/>
    <s v="Atl Rafaela"/>
    <x v="5"/>
    <n v="3"/>
    <s v="SIN"/>
    <n v="0.42105263157894735"/>
    <n v="0.66666666666666663"/>
    <n v="0.44824561403508767"/>
    <n v="0"/>
  </r>
  <r>
    <s v="Clausura 2012"/>
    <n v="14"/>
    <s v="Belgrano"/>
    <n v="24"/>
    <n v="19"/>
    <n v="6"/>
    <n v="6"/>
    <n v="7"/>
    <s v="Belgrano"/>
    <x v="5"/>
    <n v="3"/>
    <s v="SIN"/>
    <n v="0.42105263157894735"/>
    <n v="0.66666666666666663"/>
    <n v="0.44824561403508767"/>
    <n v="0"/>
  </r>
  <r>
    <s v="Clausura 2012"/>
    <n v="15"/>
    <s v="San Martin (SJ)"/>
    <n v="22"/>
    <n v="19"/>
    <n v="6"/>
    <n v="4"/>
    <n v="9"/>
    <s v="San Martin (SJ)"/>
    <x v="5"/>
    <n v="3"/>
    <s v="SIN"/>
    <n v="0.38596491228070173"/>
    <n v="0.66666666666666663"/>
    <n v="0.44824561403508767"/>
    <n v="0"/>
  </r>
  <r>
    <s v="Clausura 2012"/>
    <n v="16"/>
    <s v="Independiente"/>
    <n v="20"/>
    <n v="19"/>
    <n v="5"/>
    <n v="5"/>
    <n v="9"/>
    <s v="Independiente"/>
    <x v="5"/>
    <n v="3"/>
    <s v="SIN"/>
    <n v="0.35087719298245612"/>
    <n v="0.66666666666666663"/>
    <n v="0.44824561403508767"/>
    <n v="0"/>
  </r>
  <r>
    <s v="Clausura 2012"/>
    <n v="17"/>
    <s v="Racing Club"/>
    <n v="19"/>
    <n v="19"/>
    <n v="5"/>
    <n v="4"/>
    <n v="10"/>
    <s v="Racing Club"/>
    <x v="5"/>
    <n v="3"/>
    <s v="SIN"/>
    <n v="0.33333333333333331"/>
    <n v="0.66666666666666663"/>
    <n v="0.44824561403508767"/>
    <n v="0"/>
  </r>
  <r>
    <s v="Clausura 2012"/>
    <n v="18"/>
    <s v="Godoy Cruz"/>
    <n v="14"/>
    <n v="19"/>
    <n v="2"/>
    <n v="8"/>
    <n v="9"/>
    <s v="Godoy Cruz"/>
    <x v="5"/>
    <n v="3"/>
    <s v="SIN"/>
    <n v="0.24561403508771928"/>
    <n v="0.66666666666666663"/>
    <n v="0.44824561403508767"/>
    <n v="0"/>
  </r>
  <r>
    <s v="Clausura 2012"/>
    <n v="19"/>
    <s v="Olimpo"/>
    <n v="13"/>
    <n v="19"/>
    <n v="3"/>
    <n v="4"/>
    <n v="12"/>
    <s v="Olimpo"/>
    <x v="5"/>
    <n v="3"/>
    <s v="SIN"/>
    <n v="0.22807017543859648"/>
    <n v="0.66666666666666663"/>
    <n v="0.44824561403508767"/>
    <n v="0"/>
  </r>
  <r>
    <s v="Clausura 2012"/>
    <n v="20"/>
    <s v="Banfield"/>
    <n v="11"/>
    <n v="19"/>
    <n v="2"/>
    <n v="5"/>
    <n v="12"/>
    <s v="Banfield"/>
    <x v="5"/>
    <n v="3"/>
    <s v="SIN"/>
    <n v="0.19298245614035087"/>
    <n v="0.66666666666666663"/>
    <n v="0.44824561403508767"/>
    <n v="0"/>
  </r>
  <r>
    <s v="Inicial 2012"/>
    <n v="1"/>
    <s v="Velez"/>
    <n v="41"/>
    <n v="19"/>
    <n v="13"/>
    <n v="2"/>
    <n v="4"/>
    <s v="Velez"/>
    <x v="6"/>
    <n v="4"/>
    <s v="SIN"/>
    <n v="0.7192982456140351"/>
    <n v="0.7192982456140351"/>
    <n v="0.44385964912280695"/>
    <n v="1"/>
  </r>
  <r>
    <s v="Inicial 2012"/>
    <n v="2"/>
    <s v="Newells"/>
    <n v="36"/>
    <n v="19"/>
    <n v="9"/>
    <n v="9"/>
    <n v="1"/>
    <s v="Newells"/>
    <x v="6"/>
    <n v="4"/>
    <s v="SIN"/>
    <n v="0.63157894736842102"/>
    <n v="0.7192982456140351"/>
    <n v="0.44385964912280695"/>
    <n v="1"/>
  </r>
  <r>
    <s v="Inicial 2012"/>
    <n v="3"/>
    <s v="Belgrano"/>
    <n v="36"/>
    <n v="19"/>
    <n v="10"/>
    <n v="6"/>
    <n v="3"/>
    <s v="Belgrano"/>
    <x v="6"/>
    <n v="4"/>
    <s v="SIN"/>
    <n v="0.63157894736842102"/>
    <n v="0.7192982456140351"/>
    <n v="0.44385964912280695"/>
    <n v="1"/>
  </r>
  <r>
    <s v="Inicial 2012"/>
    <n v="4"/>
    <s v="Lanus"/>
    <n v="34"/>
    <n v="19"/>
    <n v="10"/>
    <n v="4"/>
    <n v="5"/>
    <s v="Lanus"/>
    <x v="6"/>
    <n v="4"/>
    <s v="SIN"/>
    <n v="0.59649122807017541"/>
    <n v="0.7192982456140351"/>
    <n v="0.44385964912280695"/>
    <n v="1"/>
  </r>
  <r>
    <s v="Inicial 2012"/>
    <n v="5"/>
    <s v="Racing Club"/>
    <n v="33"/>
    <n v="19"/>
    <n v="9"/>
    <n v="6"/>
    <n v="4"/>
    <s v="Racing Club"/>
    <x v="6"/>
    <n v="4"/>
    <s v="SIN"/>
    <n v="0.57894736842105265"/>
    <n v="0.7192982456140351"/>
    <n v="0.44385964912280695"/>
    <n v="1"/>
  </r>
  <r>
    <s v="Inicial 2012"/>
    <n v="6"/>
    <s v="Boca Juniors"/>
    <n v="33"/>
    <n v="19"/>
    <n v="9"/>
    <n v="6"/>
    <n v="4"/>
    <s v="Boca Juniors"/>
    <x v="6"/>
    <n v="4"/>
    <s v="SIN"/>
    <n v="0.57894736842105265"/>
    <n v="0.7192982456140351"/>
    <n v="0.44385964912280695"/>
    <n v="1"/>
  </r>
  <r>
    <s v="Inicial 2012"/>
    <n v="7"/>
    <s v="Arsenal"/>
    <n v="31"/>
    <n v="19"/>
    <n v="9"/>
    <n v="4"/>
    <n v="6"/>
    <s v="Arsenal"/>
    <x v="6"/>
    <n v="4"/>
    <s v="SIN"/>
    <n v="0.54385964912280704"/>
    <n v="0.7192982456140351"/>
    <n v="0.44385964912280695"/>
    <n v="1"/>
  </r>
  <r>
    <s v="Inicial 2012"/>
    <n v="8"/>
    <s v="River Plate"/>
    <n v="29"/>
    <n v="19"/>
    <n v="7"/>
    <n v="8"/>
    <n v="4"/>
    <s v="River Plate"/>
    <x v="6"/>
    <n v="4"/>
    <s v="SIN"/>
    <n v="0.50877192982456143"/>
    <n v="0.7192982456140351"/>
    <n v="0.44385964912280695"/>
    <n v="1"/>
  </r>
  <r>
    <s v="Inicial 2012"/>
    <n v="9"/>
    <s v="Estudiantes (LP)"/>
    <n v="28"/>
    <n v="19"/>
    <n v="8"/>
    <n v="4"/>
    <n v="7"/>
    <s v="Estudiantes (LP)"/>
    <x v="6"/>
    <n v="4"/>
    <s v="SIN"/>
    <n v="0.49122807017543857"/>
    <n v="0.7192982456140351"/>
    <n v="0.44385964912280695"/>
    <n v="1"/>
  </r>
  <r>
    <s v="Inicial 2012"/>
    <n v="10"/>
    <s v="Colon"/>
    <n v="26"/>
    <n v="19"/>
    <n v="6"/>
    <n v="8"/>
    <n v="5"/>
    <s v="Colon"/>
    <x v="6"/>
    <n v="4"/>
    <s v="SIN"/>
    <n v="0.45614035087719296"/>
    <n v="0.7192982456140351"/>
    <n v="0.44385964912280695"/>
    <n v="1"/>
  </r>
  <r>
    <s v="Inicial 2012"/>
    <n v="11"/>
    <s v="San Lorenzo"/>
    <n v="26"/>
    <n v="19"/>
    <n v="6"/>
    <n v="8"/>
    <n v="5"/>
    <s v="San Lorenzo"/>
    <x v="6"/>
    <n v="4"/>
    <s v="SIN"/>
    <n v="0.45614035087719296"/>
    <n v="0.7192982456140351"/>
    <n v="0.44385964912280695"/>
    <n v="1"/>
  </r>
  <r>
    <s v="Inicial 2012"/>
    <n v="12"/>
    <s v="All Boys"/>
    <n v="21"/>
    <n v="19"/>
    <n v="5"/>
    <n v="6"/>
    <n v="8"/>
    <s v="All Boys"/>
    <x v="6"/>
    <n v="4"/>
    <s v="SIN"/>
    <n v="0.36842105263157893"/>
    <n v="0.7192982456140351"/>
    <n v="0.44385964912280695"/>
    <n v="0"/>
  </r>
  <r>
    <s v="Inicial 2012"/>
    <n v="13"/>
    <s v="Atl Rafaela"/>
    <n v="20"/>
    <n v="19"/>
    <n v="5"/>
    <n v="5"/>
    <n v="9"/>
    <s v="Atl Rafaela"/>
    <x v="6"/>
    <n v="4"/>
    <s v="SIN"/>
    <n v="0.35087719298245612"/>
    <n v="0.7192982456140351"/>
    <n v="0.44385964912280695"/>
    <n v="0"/>
  </r>
  <r>
    <s v="Inicial 2012"/>
    <n v="14"/>
    <s v="Godoy Cruz"/>
    <n v="20"/>
    <n v="19"/>
    <n v="5"/>
    <n v="5"/>
    <n v="9"/>
    <s v="Godoy Cruz"/>
    <x v="6"/>
    <n v="4"/>
    <s v="SIN"/>
    <n v="0.35087719298245612"/>
    <n v="0.7192982456140351"/>
    <n v="0.44385964912280695"/>
    <n v="0"/>
  </r>
  <r>
    <s v="Inicial 2012"/>
    <n v="15"/>
    <s v="Quilmes"/>
    <n v="19"/>
    <n v="19"/>
    <n v="3"/>
    <n v="10"/>
    <n v="6"/>
    <s v="Quilmes"/>
    <x v="6"/>
    <n v="4"/>
    <s v="SIN"/>
    <n v="0.33333333333333331"/>
    <n v="0.7192982456140351"/>
    <n v="0.44385964912280695"/>
    <n v="0"/>
  </r>
  <r>
    <s v="Inicial 2012"/>
    <n v="16"/>
    <s v="Argentinos"/>
    <n v="19"/>
    <n v="19"/>
    <n v="4"/>
    <n v="7"/>
    <n v="8"/>
    <s v="Argentinos"/>
    <x v="6"/>
    <n v="4"/>
    <s v="SIN"/>
    <n v="0.33333333333333331"/>
    <n v="0.7192982456140351"/>
    <n v="0.44385964912280695"/>
    <n v="0"/>
  </r>
  <r>
    <s v="Inicial 2012"/>
    <n v="17"/>
    <s v="San Martin (SJ)"/>
    <n v="17"/>
    <n v="19"/>
    <n v="4"/>
    <n v="5"/>
    <n v="10"/>
    <s v="San Martin (SJ)"/>
    <x v="6"/>
    <n v="4"/>
    <s v="SIN"/>
    <n v="0.2982456140350877"/>
    <n v="0.7192982456140351"/>
    <n v="0.44385964912280695"/>
    <n v="0"/>
  </r>
  <r>
    <s v="Inicial 2012"/>
    <n v="18"/>
    <s v="Independiente"/>
    <n v="17"/>
    <n v="19"/>
    <n v="3"/>
    <n v="8"/>
    <n v="8"/>
    <s v="Independiente"/>
    <x v="6"/>
    <n v="4"/>
    <s v="SIN"/>
    <n v="0.2982456140350877"/>
    <n v="0.7192982456140351"/>
    <n v="0.44385964912280695"/>
    <n v="0"/>
  </r>
  <r>
    <s v="Inicial 2012"/>
    <n v="19"/>
    <s v="Tigre"/>
    <n v="13"/>
    <n v="19"/>
    <n v="1"/>
    <n v="10"/>
    <n v="8"/>
    <s v="Tigre"/>
    <x v="6"/>
    <n v="4"/>
    <s v="SIN"/>
    <n v="0.22807017543859648"/>
    <n v="0.7192982456140351"/>
    <n v="0.44385964912280695"/>
    <n v="0"/>
  </r>
  <r>
    <s v="Inicial 2012"/>
    <n v="20"/>
    <s v="Union"/>
    <n v="7"/>
    <n v="19"/>
    <n v="0"/>
    <n v="7"/>
    <n v="12"/>
    <s v="Union"/>
    <x v="6"/>
    <n v="4"/>
    <s v="SIN"/>
    <n v="0.12280701754385964"/>
    <n v="0.7192982456140351"/>
    <n v="0.44385964912280695"/>
    <n v="0"/>
  </r>
  <r>
    <s v="Final 2013"/>
    <n v="1"/>
    <s v="Newells"/>
    <n v="38"/>
    <n v="19"/>
    <n v="12"/>
    <n v="2"/>
    <n v="5"/>
    <s v="Newells"/>
    <x v="7"/>
    <n v="4"/>
    <s v="SIN"/>
    <n v="0.66666666666666663"/>
    <n v="0.66666666666666663"/>
    <n v="0.44210526315789478"/>
    <n v="1"/>
  </r>
  <r>
    <s v="Final 2013"/>
    <n v="2"/>
    <s v="River Plate"/>
    <n v="35"/>
    <n v="19"/>
    <n v="10"/>
    <n v="5"/>
    <n v="4"/>
    <s v="River Plate"/>
    <x v="7"/>
    <n v="4"/>
    <s v="SIN"/>
    <n v="0.61403508771929827"/>
    <n v="0.66666666666666663"/>
    <n v="0.44210526315789478"/>
    <n v="1"/>
  </r>
  <r>
    <s v="Final 2013"/>
    <n v="3"/>
    <s v="Lanus"/>
    <n v="33"/>
    <n v="19"/>
    <n v="8"/>
    <n v="9"/>
    <n v="2"/>
    <s v="Lanus"/>
    <x v="7"/>
    <n v="4"/>
    <s v="SIN"/>
    <n v="0.57894736842105265"/>
    <n v="0.66666666666666663"/>
    <n v="0.44210526315789478"/>
    <n v="1"/>
  </r>
  <r>
    <s v="Final 2013"/>
    <n v="4"/>
    <s v="San Lorenzo"/>
    <n v="32"/>
    <n v="19"/>
    <n v="8"/>
    <n v="8"/>
    <n v="3"/>
    <s v="San Lorenzo"/>
    <x v="7"/>
    <n v="4"/>
    <s v="SIN"/>
    <n v="0.56140350877192979"/>
    <n v="0.66666666666666663"/>
    <n v="0.44210526315789478"/>
    <n v="1"/>
  </r>
  <r>
    <s v="Final 2013"/>
    <n v="5"/>
    <s v="Quilmes"/>
    <n v="31"/>
    <n v="19"/>
    <n v="8"/>
    <n v="7"/>
    <n v="4"/>
    <s v="Quilmes"/>
    <x v="7"/>
    <n v="4"/>
    <s v="SIN"/>
    <n v="0.54385964912280704"/>
    <n v="0.66666666666666663"/>
    <n v="0.44210526315789478"/>
    <n v="1"/>
  </r>
  <r>
    <s v="Final 2013"/>
    <n v="6"/>
    <s v="Racing Club"/>
    <n v="29"/>
    <n v="19"/>
    <n v="8"/>
    <n v="5"/>
    <n v="6"/>
    <s v="Racing Club"/>
    <x v="7"/>
    <n v="4"/>
    <s v="SIN"/>
    <n v="0.50877192982456143"/>
    <n v="0.66666666666666663"/>
    <n v="0.44210526315789478"/>
    <n v="1"/>
  </r>
  <r>
    <s v="Final 2013"/>
    <n v="7"/>
    <s v="Godoy Cruz"/>
    <n v="29"/>
    <n v="19"/>
    <n v="7"/>
    <n v="8"/>
    <n v="4"/>
    <s v="Godoy Cruz"/>
    <x v="7"/>
    <n v="4"/>
    <s v="SIN"/>
    <n v="0.50877192982456143"/>
    <n v="0.66666666666666663"/>
    <n v="0.44210526315789478"/>
    <n v="1"/>
  </r>
  <r>
    <s v="Final 2013"/>
    <n v="8"/>
    <s v="Arsenal"/>
    <n v="29"/>
    <n v="19"/>
    <n v="8"/>
    <n v="5"/>
    <n v="6"/>
    <s v="Arsenal"/>
    <x v="7"/>
    <n v="4"/>
    <s v="SIN"/>
    <n v="0.50877192982456143"/>
    <n v="0.66666666666666663"/>
    <n v="0.44210526315789478"/>
    <n v="1"/>
  </r>
  <r>
    <s v="Final 2013"/>
    <n v="9"/>
    <s v="San Martin (SJ)"/>
    <n v="26"/>
    <n v="19"/>
    <n v="7"/>
    <n v="5"/>
    <n v="7"/>
    <s v="San Martin (SJ)"/>
    <x v="7"/>
    <n v="4"/>
    <s v="SIN"/>
    <n v="0.45614035087719296"/>
    <n v="0.66666666666666663"/>
    <n v="0.44210526315789478"/>
    <n v="1"/>
  </r>
  <r>
    <s v="Final 2013"/>
    <n v="10"/>
    <s v="Belgrano"/>
    <n v="23"/>
    <n v="19"/>
    <n v="4"/>
    <n v="11"/>
    <n v="4"/>
    <s v="Belgrano"/>
    <x v="7"/>
    <n v="4"/>
    <s v="SIN"/>
    <n v="0.40350877192982454"/>
    <n v="0.66666666666666663"/>
    <n v="0.44210526315789478"/>
    <n v="0"/>
  </r>
  <r>
    <s v="Final 2013"/>
    <n v="11"/>
    <s v="Atl Rafaela"/>
    <n v="23"/>
    <n v="19"/>
    <n v="5"/>
    <n v="8"/>
    <n v="6"/>
    <s v="Atl Rafaela"/>
    <x v="7"/>
    <n v="4"/>
    <s v="SIN"/>
    <n v="0.40350877192982454"/>
    <n v="0.66666666666666663"/>
    <n v="0.44210526315789478"/>
    <n v="0"/>
  </r>
  <r>
    <s v="Final 2013"/>
    <n v="12"/>
    <s v="Independiente"/>
    <n v="22"/>
    <n v="19"/>
    <n v="5"/>
    <n v="7"/>
    <n v="7"/>
    <s v="Independiente"/>
    <x v="7"/>
    <n v="4"/>
    <s v="SIN"/>
    <n v="0.38596491228070173"/>
    <n v="0.66666666666666663"/>
    <n v="0.44210526315789478"/>
    <n v="0"/>
  </r>
  <r>
    <s v="Final 2013"/>
    <n v="13"/>
    <s v="Tigre"/>
    <n v="21"/>
    <n v="19"/>
    <n v="6"/>
    <n v="3"/>
    <n v="10"/>
    <s v="Tigre"/>
    <x v="7"/>
    <n v="4"/>
    <s v="SIN"/>
    <n v="0.36842105263157893"/>
    <n v="0.66666666666666663"/>
    <n v="0.44210526315789478"/>
    <n v="0"/>
  </r>
  <r>
    <s v="Final 2013"/>
    <n v="14"/>
    <s v="Velez"/>
    <n v="20"/>
    <n v="19"/>
    <n v="4"/>
    <n v="8"/>
    <n v="7"/>
    <s v="Velez"/>
    <x v="7"/>
    <n v="4"/>
    <s v="SIN"/>
    <n v="0.35087719298245612"/>
    <n v="0.66666666666666663"/>
    <n v="0.44210526315789478"/>
    <n v="0"/>
  </r>
  <r>
    <s v="Final 2013"/>
    <n v="15"/>
    <s v="Estudiantes (LP)"/>
    <n v="20"/>
    <n v="19"/>
    <n v="4"/>
    <n v="8"/>
    <n v="7"/>
    <s v="Estudiantes (LP)"/>
    <x v="7"/>
    <n v="4"/>
    <s v="SIN"/>
    <n v="0.35087719298245612"/>
    <n v="0.66666666666666663"/>
    <n v="0.44210526315789478"/>
    <n v="0"/>
  </r>
  <r>
    <s v="Final 2013"/>
    <n v="16"/>
    <s v="All Boys"/>
    <n v="20"/>
    <n v="19"/>
    <n v="5"/>
    <n v="5"/>
    <n v="9"/>
    <s v="All Boys"/>
    <x v="7"/>
    <n v="4"/>
    <s v="SIN"/>
    <n v="0.35087719298245612"/>
    <n v="0.66666666666666663"/>
    <n v="0.44210526315789478"/>
    <n v="0"/>
  </r>
  <r>
    <s v="Final 2013"/>
    <n v="17"/>
    <s v="Colon"/>
    <n v="20"/>
    <n v="19"/>
    <n v="5"/>
    <n v="5"/>
    <n v="9"/>
    <s v="Colon"/>
    <x v="7"/>
    <n v="4"/>
    <s v="SIN"/>
    <n v="0.35087719298245612"/>
    <n v="0.66666666666666663"/>
    <n v="0.44210526315789478"/>
    <n v="0"/>
  </r>
  <r>
    <s v="Final 2013"/>
    <n v="18"/>
    <s v="Argentinos"/>
    <n v="18"/>
    <n v="19"/>
    <n v="4"/>
    <n v="6"/>
    <n v="9"/>
    <s v="Argentinos"/>
    <x v="7"/>
    <n v="4"/>
    <s v="SIN"/>
    <n v="0.31578947368421051"/>
    <n v="0.66666666666666663"/>
    <n v="0.44210526315789478"/>
    <n v="0"/>
  </r>
  <r>
    <s v="Final 2013"/>
    <n v="19"/>
    <s v="Boca Juniors"/>
    <n v="18"/>
    <n v="19"/>
    <n v="3"/>
    <n v="9"/>
    <n v="7"/>
    <s v="Boca Juniors"/>
    <x v="7"/>
    <n v="4"/>
    <s v="SIN"/>
    <n v="0.31578947368421051"/>
    <n v="0.66666666666666663"/>
    <n v="0.44210526315789478"/>
    <n v="0"/>
  </r>
  <r>
    <s v="Final 2013"/>
    <n v="20"/>
    <s v="Union"/>
    <n v="17"/>
    <n v="19"/>
    <n v="3"/>
    <n v="8"/>
    <n v="8"/>
    <s v="Union"/>
    <x v="7"/>
    <n v="4"/>
    <s v="SIN"/>
    <n v="0.2982456140350877"/>
    <n v="0.66666666666666663"/>
    <n v="0.44210526315789478"/>
    <n v="0"/>
  </r>
  <r>
    <s v="Inicial 2013"/>
    <n v="1"/>
    <s v="San Lorenzo"/>
    <n v="33"/>
    <n v="19"/>
    <n v="9"/>
    <n v="6"/>
    <n v="4"/>
    <s v="San Lorenzo"/>
    <x v="8"/>
    <n v="5"/>
    <s v="SIN"/>
    <n v="0.57894736842105265"/>
    <n v="0.57894736842105265"/>
    <n v="0.44298245614035087"/>
    <n v="1"/>
  </r>
  <r>
    <s v="Inicial 2013"/>
    <n v="2"/>
    <s v="Lanus"/>
    <n v="31"/>
    <n v="19"/>
    <n v="8"/>
    <n v="7"/>
    <n v="4"/>
    <s v="Lanus"/>
    <x v="8"/>
    <n v="5"/>
    <s v="SIN"/>
    <n v="0.54385964912280704"/>
    <n v="0.57894736842105265"/>
    <n v="0.44298245614035087"/>
    <n v="1"/>
  </r>
  <r>
    <s v="Inicial 2013"/>
    <n v="3"/>
    <s v="Velez"/>
    <n v="31"/>
    <n v="19"/>
    <n v="8"/>
    <n v="7"/>
    <n v="4"/>
    <s v="Velez"/>
    <x v="8"/>
    <n v="5"/>
    <s v="SIN"/>
    <n v="0.54385964912280704"/>
    <n v="0.57894736842105265"/>
    <n v="0.44298245614035087"/>
    <n v="1"/>
  </r>
  <r>
    <s v="Inicial 2013"/>
    <n v="4"/>
    <s v="Newells"/>
    <n v="31"/>
    <n v="19"/>
    <n v="8"/>
    <n v="7"/>
    <n v="4"/>
    <s v="Newells"/>
    <x v="8"/>
    <n v="5"/>
    <s v="SIN"/>
    <n v="0.54385964912280704"/>
    <n v="0.57894736842105265"/>
    <n v="0.44298245614035087"/>
    <n v="1"/>
  </r>
  <r>
    <s v="Inicial 2013"/>
    <n v="5"/>
    <s v="Arsenal"/>
    <n v="30"/>
    <n v="19"/>
    <n v="7"/>
    <n v="9"/>
    <n v="3"/>
    <s v="Arsenal"/>
    <x v="8"/>
    <n v="5"/>
    <s v="SIN"/>
    <n v="0.52631578947368418"/>
    <n v="0.57894736842105265"/>
    <n v="0.44298245614035087"/>
    <n v="1"/>
  </r>
  <r>
    <s v="Inicial 2013"/>
    <n v="6"/>
    <s v="Belgrano"/>
    <n v="29"/>
    <n v="19"/>
    <n v="8"/>
    <n v="5"/>
    <n v="6"/>
    <s v="Belgrano"/>
    <x v="8"/>
    <n v="5"/>
    <s v="SIN"/>
    <n v="0.50877192982456143"/>
    <n v="0.57894736842105265"/>
    <n v="0.44298245614035087"/>
    <n v="1"/>
  </r>
  <r>
    <s v="Inicial 2013"/>
    <n v="7"/>
    <s v="Boca Juniors"/>
    <n v="29"/>
    <n v="19"/>
    <n v="8"/>
    <n v="5"/>
    <n v="6"/>
    <s v="Boca Juniors"/>
    <x v="8"/>
    <n v="5"/>
    <s v="SIN"/>
    <n v="0.50877192982456143"/>
    <n v="0.57894736842105265"/>
    <n v="0.44298245614035087"/>
    <n v="1"/>
  </r>
  <r>
    <s v="Inicial 2013"/>
    <n v="8"/>
    <s v="Atl Rafaela"/>
    <n v="29"/>
    <n v="19"/>
    <n v="8"/>
    <n v="5"/>
    <n v="6"/>
    <s v="Atl Rafaela"/>
    <x v="8"/>
    <n v="5"/>
    <s v="SIN"/>
    <n v="0.50877192982456143"/>
    <n v="0.57894736842105265"/>
    <n v="0.44298245614035087"/>
    <n v="1"/>
  </r>
  <r>
    <s v="Inicial 2013"/>
    <n v="9"/>
    <s v="Estudiantes (LP)"/>
    <n v="27"/>
    <n v="19"/>
    <n v="6"/>
    <n v="9"/>
    <n v="4"/>
    <s v="Estudiantes (LP)"/>
    <x v="8"/>
    <n v="5"/>
    <s v="SIN"/>
    <n v="0.47368421052631576"/>
    <n v="0.57894736842105265"/>
    <n v="0.44298245614035087"/>
    <n v="1"/>
  </r>
  <r>
    <s v="Inicial 2013"/>
    <n v="10"/>
    <s v="Rosario Central"/>
    <n v="26"/>
    <n v="19"/>
    <n v="7"/>
    <n v="5"/>
    <n v="7"/>
    <s v="Rosario Central"/>
    <x v="8"/>
    <n v="5"/>
    <s v="SIN"/>
    <n v="0.45614035087719296"/>
    <n v="0.57894736842105265"/>
    <n v="0.44298245614035087"/>
    <n v="1"/>
  </r>
  <r>
    <s v="Inicial 2013"/>
    <n v="11"/>
    <s v="Gimnasia (LP)"/>
    <n v="26"/>
    <n v="19"/>
    <n v="6"/>
    <n v="8"/>
    <n v="5"/>
    <s v="Gimnasia (LP)"/>
    <x v="8"/>
    <n v="5"/>
    <s v="SIN"/>
    <n v="0.45614035087719296"/>
    <n v="0.57894736842105265"/>
    <n v="0.44298245614035087"/>
    <n v="1"/>
  </r>
  <r>
    <s v="Inicial 2013"/>
    <n v="12"/>
    <s v="Tigre"/>
    <n v="25"/>
    <n v="19"/>
    <n v="7"/>
    <n v="4"/>
    <n v="8"/>
    <s v="Tigre"/>
    <x v="8"/>
    <n v="5"/>
    <s v="SIN"/>
    <n v="0.43859649122807015"/>
    <n v="0.57894736842105265"/>
    <n v="0.44298245614035087"/>
    <n v="0"/>
  </r>
  <r>
    <s v="Inicial 2013"/>
    <n v="13"/>
    <s v="Argentinos"/>
    <n v="25"/>
    <n v="19"/>
    <n v="7"/>
    <n v="4"/>
    <n v="8"/>
    <s v="Argentinos"/>
    <x v="8"/>
    <n v="5"/>
    <s v="SIN"/>
    <n v="0.43859649122807015"/>
    <n v="0.57894736842105265"/>
    <n v="0.44298245614035087"/>
    <n v="0"/>
  </r>
  <r>
    <s v="Inicial 2013"/>
    <n v="14"/>
    <s v="Godoy Cruz"/>
    <n v="24"/>
    <n v="19"/>
    <n v="6"/>
    <n v="6"/>
    <n v="7"/>
    <s v="Godoy Cruz"/>
    <x v="8"/>
    <n v="5"/>
    <s v="SIN"/>
    <n v="0.42105263157894735"/>
    <n v="0.57894736842105265"/>
    <n v="0.44298245614035087"/>
    <n v="0"/>
  </r>
  <r>
    <s v="Inicial 2013"/>
    <n v="15"/>
    <s v="Olimpo"/>
    <n v="23"/>
    <n v="19"/>
    <n v="6"/>
    <n v="5"/>
    <n v="8"/>
    <s v="Olimpo"/>
    <x v="8"/>
    <n v="5"/>
    <s v="SIN"/>
    <n v="0.40350877192982454"/>
    <n v="0.57894736842105265"/>
    <n v="0.44298245614035087"/>
    <n v="0"/>
  </r>
  <r>
    <s v="Inicial 2013"/>
    <n v="16"/>
    <s v="All Boys"/>
    <n v="22"/>
    <n v="19"/>
    <n v="5"/>
    <n v="7"/>
    <n v="7"/>
    <s v="All Boys"/>
    <x v="8"/>
    <n v="5"/>
    <s v="SIN"/>
    <n v="0.38596491228070173"/>
    <n v="0.57894736842105265"/>
    <n v="0.44298245614035087"/>
    <n v="0"/>
  </r>
  <r>
    <s v="Inicial 2013"/>
    <n v="17"/>
    <s v="River Plate"/>
    <n v="21"/>
    <n v="19"/>
    <n v="5"/>
    <n v="6"/>
    <n v="8"/>
    <s v="River Plate"/>
    <x v="8"/>
    <n v="5"/>
    <s v="SIN"/>
    <n v="0.36842105263157893"/>
    <n v="0.57894736842105265"/>
    <n v="0.44298245614035087"/>
    <n v="0"/>
  </r>
  <r>
    <s v="Inicial 2013"/>
    <n v="18"/>
    <s v="Quilmes"/>
    <n v="21"/>
    <n v="19"/>
    <n v="5"/>
    <n v="6"/>
    <n v="8"/>
    <s v="Quilmes"/>
    <x v="8"/>
    <n v="5"/>
    <s v="SIN"/>
    <n v="0.36842105263157893"/>
    <n v="0.57894736842105265"/>
    <n v="0.44298245614035087"/>
    <n v="0"/>
  </r>
  <r>
    <s v="Inicial 2013"/>
    <n v="19"/>
    <s v="Racing Club"/>
    <n v="16"/>
    <n v="19"/>
    <n v="4"/>
    <n v="4"/>
    <n v="11"/>
    <s v="Racing Club"/>
    <x v="8"/>
    <n v="5"/>
    <s v="SIN"/>
    <n v="0.2807017543859649"/>
    <n v="0.57894736842105265"/>
    <n v="0.44298245614035087"/>
    <n v="0"/>
  </r>
  <r>
    <s v="Inicial 2013"/>
    <n v="20"/>
    <s v="Colon"/>
    <n v="6"/>
    <n v="19"/>
    <n v="3"/>
    <n v="3"/>
    <n v="13"/>
    <s v="Colon"/>
    <x v="8"/>
    <n v="5"/>
    <s v="SIN"/>
    <n v="0.10526315789473684"/>
    <n v="0.57894736842105265"/>
    <n v="0.44298245614035087"/>
    <n v="0"/>
  </r>
  <r>
    <s v="Torneo Final 2014"/>
    <n v="1"/>
    <s v="River Plate"/>
    <n v="37"/>
    <n v="19"/>
    <n v="11"/>
    <n v="4"/>
    <n v="4"/>
    <s v="River Plate"/>
    <x v="9"/>
    <n v="5"/>
    <s v="SIN"/>
    <n v="0.64912280701754388"/>
    <n v="0.64912280701754388"/>
    <n v="0.44912280701754381"/>
    <n v="1"/>
  </r>
  <r>
    <s v="Torneo Final 2014"/>
    <n v="2"/>
    <s v="Boca Juniors"/>
    <n v="32"/>
    <n v="19"/>
    <n v="9"/>
    <n v="5"/>
    <n v="5"/>
    <s v="Boca Juniors"/>
    <x v="9"/>
    <n v="5"/>
    <s v="SIN"/>
    <n v="0.56140350877192979"/>
    <n v="0.64912280701754388"/>
    <n v="0.44912280701754381"/>
    <n v="1"/>
  </r>
  <r>
    <s v="Torneo Final 2014"/>
    <n v="3"/>
    <s v="Estudiantes (LP)"/>
    <n v="32"/>
    <n v="19"/>
    <n v="8"/>
    <n v="8"/>
    <n v="3"/>
    <s v="Estudiantes (LP)"/>
    <x v="9"/>
    <n v="5"/>
    <s v="SIN"/>
    <n v="0.56140350877192979"/>
    <n v="0.64912280701754388"/>
    <n v="0.44912280701754381"/>
    <n v="1"/>
  </r>
  <r>
    <s v="Torneo Final 2014"/>
    <n v="4"/>
    <s v="Godoy Cruz"/>
    <n v="32"/>
    <n v="19"/>
    <n v="9"/>
    <n v="5"/>
    <n v="5"/>
    <s v="Godoy Cruz"/>
    <x v="9"/>
    <n v="5"/>
    <s v="SIN"/>
    <n v="0.56140350877192979"/>
    <n v="0.64912280701754388"/>
    <n v="0.44912280701754381"/>
    <n v="1"/>
  </r>
  <r>
    <s v="Torneo Final 2014"/>
    <n v="5"/>
    <s v="Gimnasia (LP)"/>
    <n v="31"/>
    <n v="19"/>
    <n v="9"/>
    <n v="4"/>
    <n v="6"/>
    <s v="Gimnasia (LP)"/>
    <x v="9"/>
    <n v="5"/>
    <s v="SIN"/>
    <n v="0.54385964912280704"/>
    <n v="0.64912280701754388"/>
    <n v="0.44912280701754381"/>
    <n v="1"/>
  </r>
  <r>
    <s v="Torneo Final 2014"/>
    <n v="6"/>
    <s v="Velez"/>
    <n v="30"/>
    <n v="19"/>
    <n v="9"/>
    <n v="3"/>
    <n v="7"/>
    <s v="Velez"/>
    <x v="9"/>
    <n v="5"/>
    <s v="SIN"/>
    <n v="0.52631578947368418"/>
    <n v="0.64912280701754388"/>
    <n v="0.44912280701754381"/>
    <n v="1"/>
  </r>
  <r>
    <s v="Torneo Final 2014"/>
    <n v="7"/>
    <s v="Colon"/>
    <n v="30"/>
    <n v="19"/>
    <n v="8"/>
    <n v="6"/>
    <n v="5"/>
    <s v="Colon"/>
    <x v="9"/>
    <n v="5"/>
    <s v="SIN"/>
    <n v="0.52631578947368418"/>
    <n v="0.64912280701754388"/>
    <n v="0.44912280701754381"/>
    <n v="1"/>
  </r>
  <r>
    <s v="Torneo Final 2014"/>
    <n v="8"/>
    <s v="Rosario Central"/>
    <n v="28"/>
    <n v="19"/>
    <n v="7"/>
    <n v="7"/>
    <n v="5"/>
    <s v="Rosario Central"/>
    <x v="9"/>
    <n v="5"/>
    <s v="SIN"/>
    <n v="0.49122807017543857"/>
    <n v="0.64912280701754388"/>
    <n v="0.44912280701754381"/>
    <n v="1"/>
  </r>
  <r>
    <s v="Torneo Final 2014"/>
    <n v="9"/>
    <s v="Lanus"/>
    <n v="28"/>
    <n v="19"/>
    <n v="8"/>
    <n v="4"/>
    <n v="7"/>
    <s v="Lanus"/>
    <x v="9"/>
    <n v="5"/>
    <s v="SIN"/>
    <n v="0.49122807017543857"/>
    <n v="0.64912280701754388"/>
    <n v="0.44912280701754381"/>
    <n v="1"/>
  </r>
  <r>
    <s v="Torneo Final 2014"/>
    <n v="10"/>
    <s v="Olimpo"/>
    <n v="27"/>
    <n v="19"/>
    <n v="7"/>
    <n v="6"/>
    <n v="6"/>
    <s v="Olimpo"/>
    <x v="9"/>
    <n v="5"/>
    <s v="SIN"/>
    <n v="0.47368421052631576"/>
    <n v="0.64912280701754388"/>
    <n v="0.44912280701754381"/>
    <n v="1"/>
  </r>
  <r>
    <s v="Torneo Final 2014"/>
    <n v="11"/>
    <s v="San Lorenzo"/>
    <n v="27"/>
    <n v="19"/>
    <n v="7"/>
    <n v="6"/>
    <n v="6"/>
    <s v="San Lorenzo"/>
    <x v="9"/>
    <n v="5"/>
    <s v="SIN"/>
    <n v="0.47368421052631576"/>
    <n v="0.64912280701754388"/>
    <n v="0.44912280701754381"/>
    <n v="1"/>
  </r>
  <r>
    <s v="Torneo Final 2014"/>
    <n v="12"/>
    <s v="Newells"/>
    <n v="25"/>
    <n v="19"/>
    <n v="6"/>
    <n v="7"/>
    <n v="6"/>
    <s v="Newells"/>
    <x v="9"/>
    <n v="5"/>
    <s v="SIN"/>
    <n v="0.43859649122807015"/>
    <n v="0.64912280701754388"/>
    <n v="0.44912280701754381"/>
    <n v="0"/>
  </r>
  <r>
    <s v="Torneo Final 2014"/>
    <n v="13"/>
    <s v="Tigre"/>
    <n v="24"/>
    <n v="19"/>
    <n v="5"/>
    <n v="9"/>
    <n v="5"/>
    <s v="Tigre"/>
    <x v="9"/>
    <n v="5"/>
    <s v="SIN"/>
    <n v="0.42105263157894735"/>
    <n v="0.64912280701754388"/>
    <n v="0.44912280701754381"/>
    <n v="0"/>
  </r>
  <r>
    <s v="Torneo Final 2014"/>
    <n v="14"/>
    <s v="Quilmes"/>
    <n v="24"/>
    <n v="19"/>
    <n v="7"/>
    <n v="3"/>
    <n v="9"/>
    <s v="Quilmes"/>
    <x v="9"/>
    <n v="5"/>
    <s v="SIN"/>
    <n v="0.42105263157894735"/>
    <n v="0.64912280701754388"/>
    <n v="0.44912280701754381"/>
    <n v="0"/>
  </r>
  <r>
    <s v="Torneo Final 2014"/>
    <n v="15"/>
    <s v="Belgrano"/>
    <n v="20"/>
    <n v="19"/>
    <n v="3"/>
    <n v="11"/>
    <n v="5"/>
    <s v="Belgrano"/>
    <x v="9"/>
    <n v="5"/>
    <s v="SIN"/>
    <n v="0.35087719298245612"/>
    <n v="0.64912280701754388"/>
    <n v="0.44912280701754381"/>
    <n v="0"/>
  </r>
  <r>
    <s v="Torneo Final 2014"/>
    <n v="16"/>
    <s v="Atl Rafaela"/>
    <n v="20"/>
    <n v="19"/>
    <n v="4"/>
    <n v="8"/>
    <n v="7"/>
    <s v="Atl Rafaela"/>
    <x v="9"/>
    <n v="5"/>
    <s v="SIN"/>
    <n v="0.35087719298245612"/>
    <n v="0.64912280701754388"/>
    <n v="0.44912280701754381"/>
    <n v="0"/>
  </r>
  <r>
    <s v="Torneo Final 2014"/>
    <n v="17"/>
    <s v="Arsenal"/>
    <n v="18"/>
    <n v="19"/>
    <n v="5"/>
    <n v="3"/>
    <n v="11"/>
    <s v="Arsenal"/>
    <x v="9"/>
    <n v="5"/>
    <s v="SIN"/>
    <n v="0.31578947368421051"/>
    <n v="0.64912280701754388"/>
    <n v="0.44912280701754381"/>
    <n v="0"/>
  </r>
  <r>
    <s v="Torneo Final 2014"/>
    <n v="18"/>
    <s v="Racing Club"/>
    <n v="17"/>
    <n v="19"/>
    <n v="4"/>
    <n v="5"/>
    <n v="10"/>
    <s v="Racing Club"/>
    <x v="9"/>
    <n v="5"/>
    <s v="SIN"/>
    <n v="0.2982456140350877"/>
    <n v="0.64912280701754388"/>
    <n v="0.44912280701754381"/>
    <n v="0"/>
  </r>
  <r>
    <s v="Torneo Final 2014"/>
    <n v="19"/>
    <s v="Argentinos"/>
    <n v="15"/>
    <n v="19"/>
    <n v="3"/>
    <n v="6"/>
    <n v="10"/>
    <s v="Argentinos"/>
    <x v="9"/>
    <n v="5"/>
    <s v="SIN"/>
    <n v="0.26315789473684209"/>
    <n v="0.64912280701754388"/>
    <n v="0.44912280701754381"/>
    <n v="0"/>
  </r>
  <r>
    <s v="Torneo Final 2014"/>
    <n v="20"/>
    <s v="All Boys"/>
    <n v="15"/>
    <n v="19"/>
    <n v="3"/>
    <n v="6"/>
    <n v="10"/>
    <s v="All Boys"/>
    <x v="9"/>
    <n v="5"/>
    <s v="SIN"/>
    <n v="0.26315789473684209"/>
    <n v="0.64912280701754388"/>
    <n v="0.44912280701754381"/>
    <n v="0"/>
  </r>
  <r>
    <s v="Transicion 2014"/>
    <n v="1"/>
    <s v="Racing Club"/>
    <n v="41"/>
    <n v="19"/>
    <n v="13"/>
    <n v="2"/>
    <n v="4"/>
    <s v="Racing Club"/>
    <x v="10"/>
    <n v="6"/>
    <s v="SIN"/>
    <n v="0.7192982456140351"/>
    <n v="0.7192982456140351"/>
    <n v="0.46052631578947362"/>
    <n v="1"/>
  </r>
  <r>
    <s v="Transicion 2014"/>
    <n v="2"/>
    <s v="River Plate"/>
    <n v="39"/>
    <n v="19"/>
    <n v="11"/>
    <n v="6"/>
    <n v="2"/>
    <s v="River Plate"/>
    <x v="10"/>
    <n v="6"/>
    <s v="SIN"/>
    <n v="0.68421052631578949"/>
    <n v="0.7192982456140351"/>
    <n v="0.46052631578947362"/>
    <n v="1"/>
  </r>
  <r>
    <s v="Transicion 2014"/>
    <n v="3"/>
    <s v="Lanus"/>
    <n v="35"/>
    <n v="19"/>
    <n v="10"/>
    <n v="5"/>
    <n v="4"/>
    <s v="Lanus"/>
    <x v="10"/>
    <n v="6"/>
    <s v="SIN"/>
    <n v="0.61403508771929827"/>
    <n v="0.7192982456140351"/>
    <n v="0.46052631578947362"/>
    <n v="1"/>
  </r>
  <r>
    <s v="Transicion 2014"/>
    <n v="4"/>
    <s v="Independiente"/>
    <n v="33"/>
    <n v="19"/>
    <n v="10"/>
    <n v="3"/>
    <n v="6"/>
    <s v="Independiente"/>
    <x v="10"/>
    <n v="6"/>
    <s v="SIN"/>
    <n v="0.57894736842105265"/>
    <n v="0.7192982456140351"/>
    <n v="0.46052631578947362"/>
    <n v="1"/>
  </r>
  <r>
    <s v="Transicion 2014"/>
    <n v="5"/>
    <s v="Boca Juniors"/>
    <n v="31"/>
    <n v="19"/>
    <n v="9"/>
    <n v="4"/>
    <n v="6"/>
    <s v="Boca Juniors"/>
    <x v="10"/>
    <n v="6"/>
    <s v="SIN"/>
    <n v="0.54385964912280704"/>
    <n v="0.7192982456140351"/>
    <n v="0.46052631578947362"/>
    <n v="1"/>
  </r>
  <r>
    <s v="Transicion 2014"/>
    <n v="6"/>
    <s v="Estudiantes (LP)"/>
    <n v="31"/>
    <n v="19"/>
    <n v="9"/>
    <n v="4"/>
    <n v="6"/>
    <s v="Estudiantes (LP)"/>
    <x v="10"/>
    <n v="6"/>
    <s v="SIN"/>
    <n v="0.54385964912280704"/>
    <n v="0.7192982456140351"/>
    <n v="0.46052631578947362"/>
    <n v="1"/>
  </r>
  <r>
    <s v="Transicion 2014"/>
    <n v="7"/>
    <s v="Tigre"/>
    <n v="26"/>
    <n v="19"/>
    <n v="8"/>
    <n v="2"/>
    <n v="9"/>
    <s v="Tigre"/>
    <x v="10"/>
    <n v="6"/>
    <s v="SIN"/>
    <n v="0.45614035087719296"/>
    <n v="0.7192982456140351"/>
    <n v="0.46052631578947362"/>
    <n v="0"/>
  </r>
  <r>
    <s v="Transicion 2014"/>
    <n v="8"/>
    <s v="San Lorenzo"/>
    <n v="26"/>
    <n v="19"/>
    <n v="8"/>
    <n v="2"/>
    <n v="9"/>
    <s v="San Lorenzo"/>
    <x v="10"/>
    <n v="6"/>
    <s v="SIN"/>
    <n v="0.45614035087719296"/>
    <n v="0.7192982456140351"/>
    <n v="0.46052631578947362"/>
    <n v="0"/>
  </r>
  <r>
    <s v="Transicion 2014"/>
    <n v="9"/>
    <s v="Arsenal"/>
    <n v="26"/>
    <n v="19"/>
    <n v="7"/>
    <n v="5"/>
    <n v="7"/>
    <s v="Arsenal"/>
    <x v="10"/>
    <n v="6"/>
    <s v="SIN"/>
    <n v="0.45614035087719296"/>
    <n v="0.7192982456140351"/>
    <n v="0.46052631578947362"/>
    <n v="0"/>
  </r>
  <r>
    <s v="Transicion 2014"/>
    <n v="10"/>
    <s v="Belgrano"/>
    <n v="25"/>
    <n v="19"/>
    <n v="7"/>
    <n v="4"/>
    <n v="8"/>
    <s v="Belgrano"/>
    <x v="10"/>
    <n v="6"/>
    <s v="SIN"/>
    <n v="0.43859649122807015"/>
    <n v="0.7192982456140351"/>
    <n v="0.46052631578947362"/>
    <n v="0"/>
  </r>
  <r>
    <s v="Transicion 2014"/>
    <n v="11"/>
    <s v="Velez"/>
    <n v="25"/>
    <n v="19"/>
    <n v="7"/>
    <n v="4"/>
    <n v="8"/>
    <s v="Velez"/>
    <x v="10"/>
    <n v="6"/>
    <s v="SIN"/>
    <n v="0.43859649122807015"/>
    <n v="0.7192982456140351"/>
    <n v="0.46052631578947362"/>
    <n v="0"/>
  </r>
  <r>
    <s v="Transicion 2014"/>
    <n v="12"/>
    <s v="Newells"/>
    <n v="25"/>
    <n v="19"/>
    <n v="6"/>
    <n v="7"/>
    <n v="6"/>
    <s v="Newells"/>
    <x v="10"/>
    <n v="6"/>
    <s v="SIN"/>
    <n v="0.43859649122807015"/>
    <n v="0.7192982456140351"/>
    <n v="0.46052631578947362"/>
    <n v="0"/>
  </r>
  <r>
    <s v="Transicion 2014"/>
    <n v="13"/>
    <s v="Atl Rafaela"/>
    <n v="25"/>
    <n v="19"/>
    <n v="7"/>
    <n v="4"/>
    <n v="8"/>
    <s v="Atl Rafaela"/>
    <x v="10"/>
    <n v="6"/>
    <s v="SIN"/>
    <n v="0.43859649122807015"/>
    <n v="0.7192982456140351"/>
    <n v="0.46052631578947362"/>
    <n v="0"/>
  </r>
  <r>
    <s v="Transicion 2014"/>
    <n v="14"/>
    <s v="Gimnasia (LP)"/>
    <n v="24"/>
    <n v="19"/>
    <n v="6"/>
    <n v="6"/>
    <n v="7"/>
    <s v="Gimnasia (LP)"/>
    <x v="10"/>
    <n v="6"/>
    <s v="SIN"/>
    <n v="0.42105263157894735"/>
    <n v="0.7192982456140351"/>
    <n v="0.46052631578947362"/>
    <n v="0"/>
  </r>
  <r>
    <s v="Transicion 2014"/>
    <n v="15"/>
    <s v="Rosario Central"/>
    <n v="21"/>
    <n v="19"/>
    <n v="6"/>
    <n v="3"/>
    <n v="10"/>
    <s v="Rosario Central"/>
    <x v="10"/>
    <n v="6"/>
    <s v="SIN"/>
    <n v="0.36842105263157893"/>
    <n v="0.7192982456140351"/>
    <n v="0.46052631578947362"/>
    <n v="0"/>
  </r>
  <r>
    <s v="Transicion 2014"/>
    <n v="16"/>
    <s v="Godoy Cruz"/>
    <n v="21"/>
    <n v="19"/>
    <n v="5"/>
    <n v="6"/>
    <n v="8"/>
    <s v="Godoy Cruz"/>
    <x v="10"/>
    <n v="6"/>
    <s v="SIN"/>
    <n v="0.36842105263157893"/>
    <n v="0.7192982456140351"/>
    <n v="0.46052631578947362"/>
    <n v="0"/>
  </r>
  <r>
    <s v="Transicion 2014"/>
    <n v="17"/>
    <s v="Banfield"/>
    <n v="20"/>
    <n v="19"/>
    <n v="5"/>
    <n v="5"/>
    <n v="9"/>
    <s v="Banfield"/>
    <x v="10"/>
    <n v="6"/>
    <s v="SIN"/>
    <n v="0.35087719298245612"/>
    <n v="0.7192982456140351"/>
    <n v="0.46052631578947362"/>
    <n v="0"/>
  </r>
  <r>
    <s v="Transicion 2014"/>
    <n v="18"/>
    <s v="Def y Justicia"/>
    <n v="20"/>
    <n v="19"/>
    <n v="5"/>
    <n v="5"/>
    <n v="9"/>
    <s v="Def y Justicia"/>
    <x v="10"/>
    <n v="6"/>
    <s v="SIN"/>
    <n v="0.35087719298245612"/>
    <n v="0.7192982456140351"/>
    <n v="0.46052631578947362"/>
    <n v="0"/>
  </r>
  <r>
    <s v="Transicion 2014"/>
    <n v="19"/>
    <s v="Olimpo"/>
    <n v="19"/>
    <n v="19"/>
    <n v="4"/>
    <n v="7"/>
    <n v="8"/>
    <s v="Olimpo"/>
    <x v="10"/>
    <n v="6"/>
    <s v="SIN"/>
    <n v="0.33333333333333331"/>
    <n v="0.7192982456140351"/>
    <n v="0.46052631578947362"/>
    <n v="0"/>
  </r>
  <r>
    <s v="Transicion 2014"/>
    <n v="20"/>
    <s v="Quilmes"/>
    <n v="12"/>
    <n v="19"/>
    <n v="2"/>
    <n v="6"/>
    <n v="11"/>
    <s v="Quilmes"/>
    <x v="10"/>
    <n v="6"/>
    <s v="SIN"/>
    <n v="0.21052631578947367"/>
    <n v="0.7192982456140351"/>
    <n v="0.46052631578947362"/>
    <n v="0"/>
  </r>
  <r>
    <s v="Campeonato 2015"/>
    <n v="1"/>
    <s v="Boca Juniors"/>
    <n v="64"/>
    <n v="30"/>
    <n v="20"/>
    <n v="4"/>
    <n v="6"/>
    <s v="Boca Juniors"/>
    <x v="11"/>
    <n v="7"/>
    <s v="SIN"/>
    <n v="0.71111111111111114"/>
    <n v="0.71111111111111114"/>
    <n v="0.44814814814814835"/>
    <n v="1"/>
  </r>
  <r>
    <s v="Campeonato 2015"/>
    <n v="2"/>
    <s v="San Lorenzo"/>
    <n v="61"/>
    <n v="30"/>
    <n v="18"/>
    <n v="7"/>
    <n v="5"/>
    <s v="San Lorenzo"/>
    <x v="11"/>
    <n v="7"/>
    <s v="SIN"/>
    <n v="0.67777777777777781"/>
    <n v="0.71111111111111114"/>
    <n v="0.44814814814814835"/>
    <n v="1"/>
  </r>
  <r>
    <s v="Campeonato 2015"/>
    <n v="3"/>
    <s v="Rosario Central"/>
    <n v="59"/>
    <n v="30"/>
    <n v="16"/>
    <n v="11"/>
    <n v="3"/>
    <s v="Rosario Central"/>
    <x v="11"/>
    <n v="7"/>
    <s v="SIN"/>
    <n v="0.65555555555555556"/>
    <n v="0.71111111111111114"/>
    <n v="0.44814814814814835"/>
    <n v="1"/>
  </r>
  <r>
    <s v="Campeonato 2015"/>
    <n v="4"/>
    <s v="Racing Club"/>
    <n v="57"/>
    <n v="30"/>
    <n v="16"/>
    <n v="9"/>
    <n v="5"/>
    <s v="Racing Club"/>
    <x v="11"/>
    <n v="7"/>
    <s v="SIN"/>
    <n v="0.6333333333333333"/>
    <n v="0.71111111111111114"/>
    <n v="0.44814814814814835"/>
    <n v="1"/>
  </r>
  <r>
    <s v="Campeonato 2015"/>
    <n v="5"/>
    <s v="Independiente"/>
    <n v="54"/>
    <n v="30"/>
    <n v="14"/>
    <n v="12"/>
    <n v="4"/>
    <s v="Independiente"/>
    <x v="11"/>
    <n v="7"/>
    <s v="SIN"/>
    <n v="0.6"/>
    <n v="0.71111111111111114"/>
    <n v="0.44814814814814835"/>
    <n v="1"/>
  </r>
  <r>
    <s v="Campeonato 2015"/>
    <n v="6"/>
    <s v="Belgrano"/>
    <n v="51"/>
    <n v="30"/>
    <n v="14"/>
    <n v="9"/>
    <n v="7"/>
    <s v="Belgrano"/>
    <x v="11"/>
    <n v="7"/>
    <s v="SIN"/>
    <n v="0.56666666666666665"/>
    <n v="0.71111111111111114"/>
    <n v="0.44814814814814835"/>
    <n v="1"/>
  </r>
  <r>
    <s v="Campeonato 2015"/>
    <n v="7"/>
    <s v="Estudiantes (LP)"/>
    <n v="51"/>
    <n v="30"/>
    <n v="14"/>
    <n v="9"/>
    <n v="7"/>
    <s v="Estudiantes (LP)"/>
    <x v="11"/>
    <n v="7"/>
    <s v="SIN"/>
    <n v="0.56666666666666665"/>
    <n v="0.71111111111111114"/>
    <n v="0.44814814814814835"/>
    <n v="1"/>
  </r>
  <r>
    <s v="Campeonato 2015"/>
    <n v="8"/>
    <s v="Banfield"/>
    <n v="50"/>
    <n v="30"/>
    <n v="14"/>
    <n v="8"/>
    <n v="8"/>
    <s v="Banfield"/>
    <x v="11"/>
    <n v="7"/>
    <s v="SIN"/>
    <n v="0.55555555555555558"/>
    <n v="0.71111111111111114"/>
    <n v="0.44814814814814835"/>
    <n v="1"/>
  </r>
  <r>
    <s v="Campeonato 2015"/>
    <n v="9"/>
    <s v="River Plate"/>
    <n v="49"/>
    <n v="30"/>
    <n v="13"/>
    <n v="10"/>
    <n v="7"/>
    <s v="River Plate"/>
    <x v="11"/>
    <n v="7"/>
    <s v="SIN"/>
    <n v="0.5444444444444444"/>
    <n v="0.71111111111111114"/>
    <n v="0.44814814814814835"/>
    <n v="1"/>
  </r>
  <r>
    <s v="Campeonato 2015"/>
    <n v="10"/>
    <s v="Tigre"/>
    <n v="46"/>
    <n v="30"/>
    <n v="12"/>
    <n v="10"/>
    <n v="8"/>
    <s v="Tigre"/>
    <x v="11"/>
    <n v="7"/>
    <s v="SIN"/>
    <n v="0.51111111111111107"/>
    <n v="0.71111111111111114"/>
    <n v="0.44814814814814835"/>
    <n v="1"/>
  </r>
  <r>
    <s v="Campeonato 2015"/>
    <n v="11"/>
    <s v="Quilmes"/>
    <n v="45"/>
    <n v="30"/>
    <n v="13"/>
    <n v="6"/>
    <n v="11"/>
    <s v="Quilmes"/>
    <x v="11"/>
    <n v="7"/>
    <s v="SIN"/>
    <n v="0.5"/>
    <n v="0.71111111111111114"/>
    <n v="0.44814814814814835"/>
    <n v="1"/>
  </r>
  <r>
    <s v="Campeonato 2015"/>
    <n v="12"/>
    <s v="Gimnasia (LP)"/>
    <n v="44"/>
    <n v="30"/>
    <n v="12"/>
    <n v="8"/>
    <n v="10"/>
    <s v="Gimnasia (LP)"/>
    <x v="11"/>
    <n v="7"/>
    <s v="SIN"/>
    <n v="0.48888888888888887"/>
    <n v="0.71111111111111114"/>
    <n v="0.44814814814814835"/>
    <n v="1"/>
  </r>
  <r>
    <s v="Campeonato 2015"/>
    <n v="13"/>
    <s v="Lanus"/>
    <n v="42"/>
    <n v="30"/>
    <n v="10"/>
    <n v="12"/>
    <n v="8"/>
    <s v="Lanus"/>
    <x v="11"/>
    <n v="7"/>
    <s v="SIN"/>
    <n v="0.46666666666666667"/>
    <n v="0.71111111111111114"/>
    <n v="0.44814814814814835"/>
    <n v="1"/>
  </r>
  <r>
    <s v="Campeonato 2015"/>
    <n v="14"/>
    <s v="Union"/>
    <n v="41"/>
    <n v="30"/>
    <n v="9"/>
    <n v="14"/>
    <n v="7"/>
    <s v="Union"/>
    <x v="11"/>
    <n v="7"/>
    <s v="SIN"/>
    <n v="0.45555555555555555"/>
    <n v="0.71111111111111114"/>
    <n v="0.44814814814814835"/>
    <n v="1"/>
  </r>
  <r>
    <s v="Campeonato 2015"/>
    <n v="15"/>
    <s v="Aldosivi"/>
    <n v="40"/>
    <n v="30"/>
    <n v="11"/>
    <n v="7"/>
    <n v="12"/>
    <s v="Aldosivi"/>
    <x v="11"/>
    <n v="7"/>
    <s v="SIN"/>
    <n v="0.44444444444444442"/>
    <n v="0.71111111111111114"/>
    <n v="0.44814814814814835"/>
    <n v="0"/>
  </r>
  <r>
    <s v="Campeonato 2015"/>
    <n v="16"/>
    <s v="Newells"/>
    <n v="40"/>
    <n v="30"/>
    <n v="10"/>
    <n v="10"/>
    <n v="10"/>
    <s v="Newells"/>
    <x v="11"/>
    <n v="7"/>
    <s v="SIN"/>
    <n v="0.44444444444444442"/>
    <n v="0.71111111111111114"/>
    <n v="0.44814814814814835"/>
    <n v="0"/>
  </r>
  <r>
    <s v="Campeonato 2015"/>
    <n v="17"/>
    <s v="San Martin (SJ)"/>
    <n v="37"/>
    <n v="30"/>
    <n v="8"/>
    <n v="13"/>
    <n v="9"/>
    <s v="San Martin (SJ)"/>
    <x v="11"/>
    <n v="7"/>
    <s v="SIN"/>
    <n v="0.41111111111111109"/>
    <n v="0.71111111111111114"/>
    <n v="0.44814814814814835"/>
    <n v="0"/>
  </r>
  <r>
    <s v="Campeonato 2015"/>
    <n v="18"/>
    <s v="Olimpo"/>
    <n v="36"/>
    <n v="30"/>
    <n v="8"/>
    <n v="12"/>
    <n v="10"/>
    <s v="Olimpo"/>
    <x v="11"/>
    <n v="7"/>
    <s v="SIN"/>
    <n v="0.4"/>
    <n v="0.71111111111111114"/>
    <n v="0.44814814814814835"/>
    <n v="0"/>
  </r>
  <r>
    <s v="Campeonato 2015"/>
    <n v="19"/>
    <s v="Colon"/>
    <n v="34"/>
    <n v="30"/>
    <n v="7"/>
    <n v="13"/>
    <n v="10"/>
    <s v="Colon"/>
    <x v="11"/>
    <n v="7"/>
    <s v="SIN"/>
    <n v="0.37777777777777777"/>
    <n v="0.71111111111111114"/>
    <n v="0.44814814814814835"/>
    <n v="0"/>
  </r>
  <r>
    <s v="Campeonato 2015"/>
    <n v="20"/>
    <s v="Argentinos"/>
    <n v="33"/>
    <n v="30"/>
    <n v="8"/>
    <n v="9"/>
    <n v="13"/>
    <s v="Argentinos"/>
    <x v="11"/>
    <n v="7"/>
    <s v="SIN"/>
    <n v="0.36666666666666664"/>
    <n v="0.71111111111111114"/>
    <n v="0.44814814814814835"/>
    <n v="0"/>
  </r>
  <r>
    <s v="Campeonato 2015"/>
    <n v="21"/>
    <s v="Def y Justicia"/>
    <n v="32"/>
    <n v="30"/>
    <n v="8"/>
    <n v="8"/>
    <n v="14"/>
    <s v="Def y Justicia"/>
    <x v="11"/>
    <n v="7"/>
    <s v="SIN"/>
    <n v="0.35555555555555557"/>
    <n v="0.71111111111111114"/>
    <n v="0.44814814814814835"/>
    <n v="0"/>
  </r>
  <r>
    <s v="Campeonato 2015"/>
    <n v="22"/>
    <s v="Godoy Cruz"/>
    <n v="32"/>
    <n v="30"/>
    <n v="8"/>
    <n v="8"/>
    <n v="14"/>
    <s v="Godoy Cruz"/>
    <x v="11"/>
    <n v="7"/>
    <s v="SIN"/>
    <n v="0.35555555555555557"/>
    <n v="0.71111111111111114"/>
    <n v="0.44814814814814835"/>
    <n v="0"/>
  </r>
  <r>
    <s v="Campeonato 2015"/>
    <n v="23"/>
    <s v="Huracan"/>
    <n v="30"/>
    <n v="30"/>
    <n v="6"/>
    <n v="12"/>
    <n v="12"/>
    <s v="Huracan"/>
    <x v="11"/>
    <n v="7"/>
    <s v="SIN"/>
    <n v="0.33333333333333331"/>
    <n v="0.71111111111111114"/>
    <n v="0.44814814814814835"/>
    <n v="0"/>
  </r>
  <r>
    <s v="Campeonato 2015"/>
    <n v="24"/>
    <s v="Sarmiento (J)"/>
    <n v="30"/>
    <n v="30"/>
    <n v="7"/>
    <n v="9"/>
    <n v="14"/>
    <s v="Sarmiento (J)"/>
    <x v="11"/>
    <n v="7"/>
    <s v="SIN"/>
    <n v="0.33333333333333331"/>
    <n v="0.71111111111111114"/>
    <n v="0.44814814814814835"/>
    <n v="0"/>
  </r>
  <r>
    <s v="Campeonato 2015"/>
    <n v="25"/>
    <s v="Temperley"/>
    <n v="30"/>
    <n v="30"/>
    <n v="6"/>
    <n v="12"/>
    <n v="12"/>
    <s v="Temperley"/>
    <x v="11"/>
    <n v="7"/>
    <s v="SIN"/>
    <n v="0.33333333333333331"/>
    <n v="0.71111111111111114"/>
    <n v="0.44814814814814835"/>
    <n v="0"/>
  </r>
  <r>
    <s v="Campeonato 2015"/>
    <n v="26"/>
    <s v="Nueva Chicago"/>
    <n v="29"/>
    <n v="30"/>
    <n v="7"/>
    <n v="8"/>
    <n v="15"/>
    <s v="Nueva Chicago"/>
    <x v="11"/>
    <n v="7"/>
    <s v="SIN"/>
    <n v="0.32222222222222224"/>
    <n v="0.71111111111111114"/>
    <n v="0.44814814814814835"/>
    <n v="0"/>
  </r>
  <r>
    <s v="Campeonato 2015"/>
    <n v="27"/>
    <s v="Velez"/>
    <n v="29"/>
    <n v="30"/>
    <n v="7"/>
    <n v="8"/>
    <n v="15"/>
    <s v="Velez"/>
    <x v="11"/>
    <n v="7"/>
    <s v="SIN"/>
    <n v="0.32222222222222224"/>
    <n v="0.71111111111111114"/>
    <n v="0.44814814814814835"/>
    <n v="0"/>
  </r>
  <r>
    <s v="Campeonato 2015"/>
    <n v="28"/>
    <s v="Arsenal"/>
    <n v="27"/>
    <n v="30"/>
    <n v="7"/>
    <n v="6"/>
    <n v="17"/>
    <s v="Arsenal"/>
    <x v="11"/>
    <n v="7"/>
    <s v="SIN"/>
    <n v="0.3"/>
    <n v="0.71111111111111114"/>
    <n v="0.44814814814814835"/>
    <n v="0"/>
  </r>
  <r>
    <s v="Campeonato 2015"/>
    <n v="29"/>
    <s v="Atl Rafaela"/>
    <n v="23"/>
    <n v="30"/>
    <n v="4"/>
    <n v="11"/>
    <n v="15"/>
    <s v="Atl Rafaela"/>
    <x v="11"/>
    <n v="7"/>
    <s v="SIN"/>
    <n v="0.25555555555555554"/>
    <n v="0.71111111111111114"/>
    <n v="0.44814814814814835"/>
    <n v="0"/>
  </r>
  <r>
    <s v="Campeonato 2015"/>
    <n v="30"/>
    <s v="Crucero (M)"/>
    <n v="14"/>
    <n v="30"/>
    <n v="3"/>
    <n v="5"/>
    <n v="22"/>
    <s v="Crucero (M)"/>
    <x v="11"/>
    <n v="7"/>
    <s v="SIN"/>
    <n v="0.15555555555555556"/>
    <n v="0.71111111111111114"/>
    <n v="0.44814814814814835"/>
    <n v="0"/>
  </r>
  <r>
    <s v="Transicion 2016"/>
    <n v="1"/>
    <s v="San Lorenzo"/>
    <n v="34"/>
    <n v="16"/>
    <n v="10"/>
    <n v="4"/>
    <n v="2"/>
    <s v="San Lorenzo"/>
    <x v="12"/>
    <n v="8"/>
    <s v="SIN"/>
    <n v="0.70833333333333337"/>
    <n v="0.79166666666666663"/>
    <n v="0.45138888888888895"/>
    <n v="1"/>
  </r>
  <r>
    <s v="Transicion 2016"/>
    <n v="2"/>
    <s v="Godoy Cruz"/>
    <n v="33"/>
    <n v="16"/>
    <n v="10"/>
    <n v="3"/>
    <n v="3"/>
    <s v="Godoy Cruz"/>
    <x v="12"/>
    <n v="8"/>
    <s v="SIN"/>
    <n v="0.6875"/>
    <n v="0.79166666666666663"/>
    <n v="0.45138888888888895"/>
    <n v="1"/>
  </r>
  <r>
    <s v="Transicion 2016"/>
    <n v="3"/>
    <s v="Independiente"/>
    <n v="27"/>
    <n v="16"/>
    <n v="7"/>
    <n v="6"/>
    <n v="3"/>
    <s v="Independiente"/>
    <x v="12"/>
    <n v="8"/>
    <s v="SIN"/>
    <n v="0.5625"/>
    <n v="0.79166666666666663"/>
    <n v="0.45138888888888895"/>
    <n v="1"/>
  </r>
  <r>
    <s v="Transicion 2016"/>
    <n v="4"/>
    <s v="Arsenal"/>
    <n v="27"/>
    <n v="16"/>
    <n v="8"/>
    <n v="3"/>
    <n v="5"/>
    <s v="Arsenal"/>
    <x v="12"/>
    <n v="8"/>
    <s v="SIN"/>
    <n v="0.5625"/>
    <n v="0.79166666666666663"/>
    <n v="0.45138888888888895"/>
    <n v="1"/>
  </r>
  <r>
    <s v="Transicion 2016"/>
    <n v="5"/>
    <s v="Gimnasia (LP)"/>
    <n v="25"/>
    <n v="16"/>
    <n v="7"/>
    <n v="4"/>
    <n v="5"/>
    <s v="Gimnasia (LP)"/>
    <x v="12"/>
    <n v="8"/>
    <s v="SIN"/>
    <n v="0.52083333333333337"/>
    <n v="0.79166666666666663"/>
    <n v="0.45138888888888895"/>
    <n v="1"/>
  </r>
  <r>
    <s v="Transicion 2016"/>
    <n v="6"/>
    <s v="Velez"/>
    <n v="24"/>
    <n v="16"/>
    <n v="7"/>
    <n v="3"/>
    <n v="6"/>
    <s v="Velez"/>
    <x v="12"/>
    <n v="8"/>
    <s v="SIN"/>
    <n v="0.5"/>
    <n v="0.79166666666666663"/>
    <n v="0.45138888888888895"/>
    <n v="1"/>
  </r>
  <r>
    <s v="Transicion 2016"/>
    <n v="7"/>
    <s v="Rosario Central"/>
    <n v="20"/>
    <n v="16"/>
    <n v="5"/>
    <n v="5"/>
    <n v="6"/>
    <s v="Rosario Central"/>
    <x v="12"/>
    <n v="8"/>
    <s v="SIN"/>
    <n v="0.41666666666666669"/>
    <n v="0.79166666666666663"/>
    <n v="0.45138888888888895"/>
    <n v="0"/>
  </r>
  <r>
    <s v="Transicion 2016"/>
    <n v="8"/>
    <s v="Patronato"/>
    <n v="20"/>
    <n v="16"/>
    <n v="5"/>
    <n v="5"/>
    <n v="6"/>
    <s v="Patronato"/>
    <x v="12"/>
    <n v="8"/>
    <s v="SIN"/>
    <n v="0.41666666666666669"/>
    <n v="0.79166666666666663"/>
    <n v="0.45138888888888895"/>
    <n v="0"/>
  </r>
  <r>
    <s v="Transicion 2016"/>
    <n v="9"/>
    <s v="River Plate"/>
    <n v="18"/>
    <n v="16"/>
    <n v="4"/>
    <n v="6"/>
    <n v="6"/>
    <s v="River Plate"/>
    <x v="12"/>
    <n v="8"/>
    <s v="SIN"/>
    <n v="0.375"/>
    <n v="0.79166666666666663"/>
    <n v="0.45138888888888895"/>
    <n v="0"/>
  </r>
  <r>
    <s v="Transicion 2016"/>
    <n v="10"/>
    <s v="Sarmiento (J)"/>
    <n v="17"/>
    <n v="16"/>
    <n v="4"/>
    <n v="5"/>
    <n v="7"/>
    <s v="Sarmiento (J)"/>
    <x v="12"/>
    <n v="8"/>
    <s v="SIN"/>
    <n v="0.35416666666666669"/>
    <n v="0.79166666666666663"/>
    <n v="0.45138888888888895"/>
    <n v="0"/>
  </r>
  <r>
    <s v="Transicion 2016"/>
    <n v="11"/>
    <s v="Colon"/>
    <n v="17"/>
    <n v="16"/>
    <n v="5"/>
    <n v="2"/>
    <n v="9"/>
    <s v="Colon"/>
    <x v="12"/>
    <n v="8"/>
    <s v="SIN"/>
    <n v="0.35416666666666669"/>
    <n v="0.79166666666666663"/>
    <n v="0.45138888888888895"/>
    <n v="0"/>
  </r>
  <r>
    <s v="Transicion 2016"/>
    <n v="12"/>
    <s v="Belgrano"/>
    <n v="16"/>
    <n v="16"/>
    <n v="4"/>
    <n v="4"/>
    <n v="8"/>
    <s v="Belgrano"/>
    <x v="12"/>
    <n v="8"/>
    <s v="SIN"/>
    <n v="0.33333333333333331"/>
    <n v="0.79166666666666663"/>
    <n v="0.45138888888888895"/>
    <n v="0"/>
  </r>
  <r>
    <s v="Transicion 2016"/>
    <n v="13"/>
    <s v="Banfield"/>
    <n v="15"/>
    <n v="16"/>
    <n v="2"/>
    <n v="9"/>
    <n v="5"/>
    <s v="Banfield"/>
    <x v="12"/>
    <n v="8"/>
    <s v="SIN"/>
    <n v="0.3125"/>
    <n v="0.79166666666666663"/>
    <n v="0.45138888888888895"/>
    <n v="0"/>
  </r>
  <r>
    <s v="Transicion 2016"/>
    <n v="14"/>
    <s v="Quilmes"/>
    <n v="15"/>
    <n v="16"/>
    <n v="3"/>
    <n v="6"/>
    <n v="7"/>
    <s v="Quilmes"/>
    <x v="12"/>
    <n v="8"/>
    <s v="SIN"/>
    <n v="0.3125"/>
    <n v="0.79166666666666663"/>
    <n v="0.45138888888888895"/>
    <n v="0"/>
  </r>
  <r>
    <s v="Transicion 2016"/>
    <n v="15"/>
    <s v="Olimpo"/>
    <n v="13"/>
    <n v="16"/>
    <n v="3"/>
    <n v="4"/>
    <n v="9"/>
    <s v="Olimpo"/>
    <x v="12"/>
    <n v="8"/>
    <s v="SIN"/>
    <n v="0.27083333333333331"/>
    <n v="0.79166666666666663"/>
    <n v="0.45138888888888895"/>
    <n v="0"/>
  </r>
  <r>
    <s v="Transicion 2016"/>
    <n v="1"/>
    <s v="Lanus"/>
    <n v="38"/>
    <n v="16"/>
    <n v="12"/>
    <n v="2"/>
    <n v="2"/>
    <s v="Lanus"/>
    <x v="12"/>
    <n v="8"/>
    <s v="SIN"/>
    <n v="0.79166666666666663"/>
    <n v="0.79166666666666663"/>
    <n v="0.45138888888888895"/>
    <n v="1"/>
  </r>
  <r>
    <s v="Transicion 2016"/>
    <n v="2"/>
    <s v="Estudiantes (LP)"/>
    <n v="32"/>
    <n v="16"/>
    <n v="9"/>
    <n v="5"/>
    <n v="2"/>
    <s v="Estudiantes (LP)"/>
    <x v="12"/>
    <n v="8"/>
    <s v="SIN"/>
    <n v="0.66666666666666663"/>
    <n v="0.79166666666666663"/>
    <n v="0.45138888888888895"/>
    <n v="1"/>
  </r>
  <r>
    <s v="Transicion 2016"/>
    <n v="3"/>
    <s v="Atl Tucuman"/>
    <n v="30"/>
    <n v="16"/>
    <n v="9"/>
    <n v="3"/>
    <n v="4"/>
    <s v="Atl Tucuman"/>
    <x v="12"/>
    <n v="8"/>
    <s v="SIN"/>
    <n v="0.625"/>
    <n v="0.79166666666666663"/>
    <n v="0.45138888888888895"/>
    <n v="1"/>
  </r>
  <r>
    <s v="Transicion 2016"/>
    <n v="4"/>
    <s v="Def y Justicia"/>
    <n v="25"/>
    <n v="16"/>
    <n v="7"/>
    <n v="4"/>
    <n v="5"/>
    <s v="Def y Justicia"/>
    <x v="12"/>
    <n v="8"/>
    <s v="SIN"/>
    <n v="0.52083333333333337"/>
    <n v="0.79166666666666663"/>
    <n v="0.45138888888888895"/>
    <n v="1"/>
  </r>
  <r>
    <s v="Transicion 2016"/>
    <n v="5"/>
    <s v="Huracan"/>
    <n v="25"/>
    <n v="16"/>
    <n v="7"/>
    <n v="4"/>
    <n v="5"/>
    <s v="Huracan"/>
    <x v="12"/>
    <n v="8"/>
    <s v="SIN"/>
    <n v="0.52083333333333337"/>
    <n v="0.79166666666666663"/>
    <n v="0.45138888888888895"/>
    <n v="1"/>
  </r>
  <r>
    <s v="Transicion 2016"/>
    <n v="6"/>
    <s v="Racing Club"/>
    <n v="24"/>
    <n v="16"/>
    <n v="6"/>
    <n v="6"/>
    <n v="4"/>
    <s v="Racing Club"/>
    <x v="12"/>
    <n v="8"/>
    <s v="SIN"/>
    <n v="0.5"/>
    <n v="0.79166666666666663"/>
    <n v="0.45138888888888895"/>
    <n v="1"/>
  </r>
  <r>
    <s v="Transicion 2016"/>
    <n v="7"/>
    <s v="San Martin (SJ)"/>
    <n v="23"/>
    <n v="16"/>
    <n v="6"/>
    <n v="5"/>
    <n v="5"/>
    <s v="San Martin (SJ)"/>
    <x v="12"/>
    <n v="8"/>
    <s v="SIN"/>
    <n v="0.47916666666666669"/>
    <n v="0.79166666666666663"/>
    <n v="0.45138888888888895"/>
    <n v="1"/>
  </r>
  <r>
    <s v="Transicion 2016"/>
    <n v="8"/>
    <s v="Union"/>
    <n v="22"/>
    <n v="16"/>
    <n v="5"/>
    <n v="7"/>
    <n v="4"/>
    <s v="Union"/>
    <x v="12"/>
    <n v="8"/>
    <s v="SIN"/>
    <n v="0.45833333333333331"/>
    <n v="0.79166666666666663"/>
    <n v="0.45138888888888895"/>
    <n v="1"/>
  </r>
  <r>
    <s v="Transicion 2016"/>
    <n v="9"/>
    <s v="Tigre"/>
    <n v="20"/>
    <n v="16"/>
    <n v="5"/>
    <n v="5"/>
    <n v="6"/>
    <s v="Tigre"/>
    <x v="12"/>
    <n v="8"/>
    <s v="SIN"/>
    <n v="0.41666666666666669"/>
    <n v="0.79166666666666663"/>
    <n v="0.45138888888888895"/>
    <n v="0"/>
  </r>
  <r>
    <s v="Transicion 2016"/>
    <n v="10"/>
    <s v="Boca Juniors"/>
    <n v="20"/>
    <n v="16"/>
    <n v="5"/>
    <n v="5"/>
    <n v="6"/>
    <s v="Boca Juniors"/>
    <x v="12"/>
    <n v="8"/>
    <s v="SIN"/>
    <n v="0.41666666666666669"/>
    <n v="0.79166666666666663"/>
    <n v="0.45138888888888895"/>
    <n v="0"/>
  </r>
  <r>
    <s v="Transicion 2016"/>
    <n v="11"/>
    <s v="Aldosivi"/>
    <n v="17"/>
    <n v="16"/>
    <n v="4"/>
    <n v="5"/>
    <n v="7"/>
    <s v="Aldosivi"/>
    <x v="12"/>
    <n v="8"/>
    <s v="SIN"/>
    <n v="0.35416666666666669"/>
    <n v="0.79166666666666663"/>
    <n v="0.45138888888888895"/>
    <n v="0"/>
  </r>
  <r>
    <s v="Transicion 2016"/>
    <n v="12"/>
    <s v="Newells"/>
    <n v="16"/>
    <n v="16"/>
    <n v="3"/>
    <n v="7"/>
    <n v="6"/>
    <s v="Newells"/>
    <x v="12"/>
    <n v="8"/>
    <s v="SIN"/>
    <n v="0.33333333333333331"/>
    <n v="0.79166666666666663"/>
    <n v="0.45138888888888895"/>
    <n v="0"/>
  </r>
  <r>
    <s v="Transicion 2016"/>
    <n v="13"/>
    <s v="Temperley"/>
    <n v="16"/>
    <n v="16"/>
    <n v="4"/>
    <n v="4"/>
    <n v="8"/>
    <s v="Temperley"/>
    <x v="12"/>
    <n v="8"/>
    <s v="SIN"/>
    <n v="0.33333333333333331"/>
    <n v="0.79166666666666663"/>
    <n v="0.45138888888888895"/>
    <n v="0"/>
  </r>
  <r>
    <s v="Transicion 2016"/>
    <n v="14"/>
    <s v="Argentinos"/>
    <n v="12"/>
    <n v="16"/>
    <n v="2"/>
    <n v="6"/>
    <n v="8"/>
    <s v="Argentinos"/>
    <x v="12"/>
    <n v="8"/>
    <s v="SIN"/>
    <n v="0.25"/>
    <n v="0.79166666666666663"/>
    <n v="0.45138888888888895"/>
    <n v="0"/>
  </r>
  <r>
    <s v="Transicion 2016"/>
    <n v="15"/>
    <s v="Atl Rafaela"/>
    <n v="9"/>
    <n v="16"/>
    <n v="2"/>
    <n v="3"/>
    <n v="11"/>
    <s v="Atl Rafaela"/>
    <x v="12"/>
    <n v="8"/>
    <s v="SIN"/>
    <n v="0.1875"/>
    <n v="0.79166666666666663"/>
    <n v="0.45138888888888895"/>
    <n v="0"/>
  </r>
  <r>
    <s v="Campeonato 2016/17"/>
    <n v="1"/>
    <s v="Boca Juniors"/>
    <n v="63"/>
    <n v="30"/>
    <n v="18"/>
    <n v="9"/>
    <n v="3"/>
    <s v="Boca Juniors"/>
    <x v="13"/>
    <n v="8"/>
    <s v="Con"/>
    <n v="0.7"/>
    <n v="0.7"/>
    <n v="0.45592592592592612"/>
    <n v="1"/>
  </r>
  <r>
    <s v="Campeonato 2016/17"/>
    <n v="2"/>
    <s v="River Plate"/>
    <n v="56"/>
    <n v="30"/>
    <n v="16"/>
    <n v="8"/>
    <n v="6"/>
    <s v="River Plate"/>
    <x v="13"/>
    <n v="8"/>
    <s v="Con"/>
    <n v="0.62222222222222223"/>
    <n v="0.7"/>
    <n v="0.45592592592592612"/>
    <n v="1"/>
  </r>
  <r>
    <s v="Campeonato 2016/17"/>
    <n v="3"/>
    <s v="Estudiantes (LP)"/>
    <n v="56"/>
    <n v="30"/>
    <n v="16"/>
    <n v="8"/>
    <n v="6"/>
    <s v="Estudiantes (LP)"/>
    <x v="13"/>
    <n v="8"/>
    <s v="Con"/>
    <n v="0.62222222222222223"/>
    <n v="0.7"/>
    <n v="0.45592592592592612"/>
    <n v="1"/>
  </r>
  <r>
    <s v="Campeonato 2016/17"/>
    <n v="4"/>
    <s v="Racing Club"/>
    <n v="55"/>
    <n v="30"/>
    <n v="17"/>
    <n v="4"/>
    <n v="9"/>
    <s v="Racing Club"/>
    <x v="13"/>
    <n v="8"/>
    <s v="Con"/>
    <n v="0.61111111111111116"/>
    <n v="0.7"/>
    <n v="0.45592592592592612"/>
    <n v="1"/>
  </r>
  <r>
    <s v="Campeonato 2016/17"/>
    <n v="5"/>
    <s v="Banfield"/>
    <n v="54"/>
    <n v="30"/>
    <n v="17"/>
    <n v="3"/>
    <n v="10"/>
    <s v="Banfield"/>
    <x v="13"/>
    <n v="8"/>
    <s v="Con"/>
    <n v="0.6"/>
    <n v="0.7"/>
    <n v="0.45592592592592612"/>
    <n v="1"/>
  </r>
  <r>
    <s v="Campeonato 2016/17"/>
    <n v="6"/>
    <s v="Independiente"/>
    <n v="53"/>
    <n v="30"/>
    <n v="14"/>
    <n v="11"/>
    <n v="5"/>
    <s v="Independiente"/>
    <x v="13"/>
    <n v="8"/>
    <s v="Con"/>
    <n v="0.58888888888888891"/>
    <n v="0.7"/>
    <n v="0.45592592592592612"/>
    <n v="1"/>
  </r>
  <r>
    <s v="Campeonato 2016/17"/>
    <n v="7"/>
    <s v="San Lorenzo"/>
    <n v="53"/>
    <n v="30"/>
    <n v="16"/>
    <n v="5"/>
    <n v="9"/>
    <s v="San Lorenzo"/>
    <x v="13"/>
    <n v="8"/>
    <s v="Con"/>
    <n v="0.58888888888888891"/>
    <n v="0.7"/>
    <n v="0.45592592592592612"/>
    <n v="1"/>
  </r>
  <r>
    <s v="Campeonato 2016/17"/>
    <n v="8"/>
    <s v="Lanus"/>
    <n v="50"/>
    <n v="30"/>
    <n v="14"/>
    <n v="8"/>
    <n v="8"/>
    <s v="Lanus"/>
    <x v="13"/>
    <n v="8"/>
    <s v="Con"/>
    <n v="0.55555555555555558"/>
    <n v="0.7"/>
    <n v="0.45592592592592612"/>
    <n v="1"/>
  </r>
  <r>
    <s v="Campeonato 2016/17"/>
    <n v="9"/>
    <s v="Newells"/>
    <n v="49"/>
    <n v="30"/>
    <n v="14"/>
    <n v="7"/>
    <n v="9"/>
    <s v="Newells"/>
    <x v="13"/>
    <n v="8"/>
    <s v="Con"/>
    <n v="0.5444444444444444"/>
    <n v="0.7"/>
    <n v="0.45592592592592612"/>
    <n v="1"/>
  </r>
  <r>
    <s v="Campeonato 2016/17"/>
    <n v="10"/>
    <s v="Def y Justicia"/>
    <n v="49"/>
    <n v="30"/>
    <n v="14"/>
    <n v="7"/>
    <n v="9"/>
    <s v="Def y Justicia"/>
    <x v="13"/>
    <n v="8"/>
    <s v="Con"/>
    <n v="0.5444444444444444"/>
    <n v="0.7"/>
    <n v="0.45592592592592612"/>
    <n v="1"/>
  </r>
  <r>
    <s v="Campeonato 2016/17"/>
    <n v="11"/>
    <s v="Colon"/>
    <n v="49"/>
    <n v="30"/>
    <n v="14"/>
    <n v="7"/>
    <n v="9"/>
    <s v="Colon"/>
    <x v="13"/>
    <n v="8"/>
    <s v="Con"/>
    <n v="0.5444444444444444"/>
    <n v="0.7"/>
    <n v="0.45592592592592612"/>
    <n v="1"/>
  </r>
  <r>
    <s v="Campeonato 2016/17"/>
    <n v="12"/>
    <s v="Rosario Central"/>
    <n v="44"/>
    <n v="30"/>
    <n v="11"/>
    <n v="11"/>
    <n v="8"/>
    <s v="Rosario Central"/>
    <x v="13"/>
    <n v="8"/>
    <s v="Con"/>
    <n v="0.48888888888888887"/>
    <n v="0.7"/>
    <n v="0.45592592592592612"/>
    <n v="1"/>
  </r>
  <r>
    <s v="Campeonato 2016/17"/>
    <n v="13"/>
    <s v="Gimnasia (LP)"/>
    <n v="43"/>
    <n v="30"/>
    <n v="12"/>
    <n v="7"/>
    <n v="11"/>
    <s v="Gimnasia (LP)"/>
    <x v="13"/>
    <n v="8"/>
    <s v="Con"/>
    <n v="0.4777777777777778"/>
    <n v="0.7"/>
    <n v="0.45592592592592612"/>
    <n v="1"/>
  </r>
  <r>
    <s v="Campeonato 2016/17"/>
    <n v="14"/>
    <s v="Godoy Cruz"/>
    <n v="43"/>
    <n v="30"/>
    <n v="13"/>
    <n v="4"/>
    <n v="13"/>
    <s v="Godoy Cruz"/>
    <x v="13"/>
    <n v="8"/>
    <s v="Con"/>
    <n v="0.4777777777777778"/>
    <n v="0.7"/>
    <n v="0.45592592592592612"/>
    <n v="1"/>
  </r>
  <r>
    <s v="Campeonato 2016/17"/>
    <n v="15"/>
    <s v="Talleres (C)"/>
    <n v="42"/>
    <n v="30"/>
    <n v="11"/>
    <n v="9"/>
    <n v="10"/>
    <s v="Talleres (C)"/>
    <x v="13"/>
    <n v="8"/>
    <s v="Con"/>
    <n v="0.46666666666666667"/>
    <n v="0.7"/>
    <n v="0.45592592592592612"/>
    <n v="1"/>
  </r>
  <r>
    <s v="Campeonato 2016/17"/>
    <n v="16"/>
    <s v="Olimpo"/>
    <n v="38"/>
    <n v="30"/>
    <n v="9"/>
    <n v="11"/>
    <n v="10"/>
    <s v="Olimpo"/>
    <x v="13"/>
    <n v="8"/>
    <s v="Con"/>
    <n v="0.42222222222222222"/>
    <n v="0.7"/>
    <n v="0.45592592592592612"/>
    <n v="0"/>
  </r>
  <r>
    <s v="Campeonato 2016/17"/>
    <n v="17"/>
    <s v="Atl Rafaela"/>
    <n v="37"/>
    <n v="30"/>
    <n v="10"/>
    <n v="7"/>
    <n v="13"/>
    <s v="Atl Rafaela"/>
    <x v="13"/>
    <n v="8"/>
    <s v="Con"/>
    <n v="0.41111111111111109"/>
    <n v="0.7"/>
    <n v="0.45592592592592612"/>
    <n v="0"/>
  </r>
  <r>
    <s v="Campeonato 2016/17"/>
    <n v="18"/>
    <s v="Temperley"/>
    <n v="37"/>
    <n v="30"/>
    <n v="10"/>
    <n v="7"/>
    <n v="13"/>
    <s v="Temperley"/>
    <x v="13"/>
    <n v="8"/>
    <s v="Con"/>
    <n v="0.41111111111111109"/>
    <n v="0.7"/>
    <n v="0.45592592592592612"/>
    <n v="0"/>
  </r>
  <r>
    <s v="Campeonato 2016/17"/>
    <n v="19"/>
    <s v="Velez"/>
    <n v="37"/>
    <n v="30"/>
    <n v="10"/>
    <n v="7"/>
    <n v="13"/>
    <s v="Velez"/>
    <x v="13"/>
    <n v="8"/>
    <s v="Con"/>
    <n v="0.41111111111111109"/>
    <n v="0.7"/>
    <n v="0.45592592592592612"/>
    <n v="0"/>
  </r>
  <r>
    <s v="Campeonato 2016/17"/>
    <n v="20"/>
    <s v="Patronato"/>
    <n v="34"/>
    <n v="30"/>
    <n v="8"/>
    <n v="10"/>
    <n v="12"/>
    <s v="Patronato"/>
    <x v="13"/>
    <n v="8"/>
    <s v="Con"/>
    <n v="0.37777777777777777"/>
    <n v="0.7"/>
    <n v="0.45592592592592612"/>
    <n v="0"/>
  </r>
  <r>
    <s v="Campeonato 2016/17"/>
    <n v="21"/>
    <s v="Atl Tucuman"/>
    <n v="33"/>
    <n v="30"/>
    <n v="8"/>
    <n v="9"/>
    <n v="13"/>
    <s v="Atl Tucuman"/>
    <x v="13"/>
    <n v="8"/>
    <s v="Con"/>
    <n v="0.36666666666666664"/>
    <n v="0.7"/>
    <n v="0.45592592592592612"/>
    <n v="0"/>
  </r>
  <r>
    <s v="Campeonato 2016/17"/>
    <n v="22"/>
    <s v="San Martin (SJ)"/>
    <n v="33"/>
    <n v="30"/>
    <n v="7"/>
    <n v="12"/>
    <n v="11"/>
    <s v="San Martin (SJ)"/>
    <x v="13"/>
    <n v="8"/>
    <s v="Con"/>
    <n v="0.36666666666666664"/>
    <n v="0.7"/>
    <n v="0.45592592592592612"/>
    <n v="0"/>
  </r>
  <r>
    <s v="Campeonato 2016/17"/>
    <n v="23"/>
    <s v="Union"/>
    <n v="32"/>
    <n v="30"/>
    <n v="8"/>
    <n v="8"/>
    <n v="14"/>
    <s v="Union"/>
    <x v="13"/>
    <n v="8"/>
    <s v="Con"/>
    <n v="0.35555555555555557"/>
    <n v="0.7"/>
    <n v="0.45592592592592612"/>
    <n v="0"/>
  </r>
  <r>
    <s v="Campeonato 2016/17"/>
    <n v="24"/>
    <s v="Tigre"/>
    <n v="31"/>
    <n v="30"/>
    <n v="8"/>
    <n v="7"/>
    <n v="15"/>
    <s v="Tigre"/>
    <x v="13"/>
    <n v="8"/>
    <s v="Con"/>
    <n v="0.34444444444444444"/>
    <n v="0.7"/>
    <n v="0.45592592592592612"/>
    <n v="0"/>
  </r>
  <r>
    <s v="Campeonato 2016/17"/>
    <n v="25"/>
    <s v="Huracan"/>
    <n v="29"/>
    <n v="30"/>
    <n v="6"/>
    <n v="11"/>
    <n v="13"/>
    <s v="Huracan"/>
    <x v="13"/>
    <n v="8"/>
    <s v="Con"/>
    <n v="0.32222222222222224"/>
    <n v="0.7"/>
    <n v="0.45592592592592612"/>
    <n v="0"/>
  </r>
  <r>
    <s v="Campeonato 2016/17"/>
    <n v="26"/>
    <s v="Sarmiento (J)"/>
    <n v="28"/>
    <n v="30"/>
    <n v="7"/>
    <n v="7"/>
    <n v="16"/>
    <s v="Sarmiento (J)"/>
    <x v="13"/>
    <n v="8"/>
    <s v="Con"/>
    <n v="0.31111111111111112"/>
    <n v="0.7"/>
    <n v="0.45592592592592612"/>
    <n v="0"/>
  </r>
  <r>
    <s v="Campeonato 2016/17"/>
    <n v="27"/>
    <s v="Arsenal"/>
    <n v="27"/>
    <n v="30"/>
    <n v="7"/>
    <n v="6"/>
    <n v="17"/>
    <s v="Arsenal"/>
    <x v="13"/>
    <n v="8"/>
    <s v="Con"/>
    <n v="0.3"/>
    <n v="0.7"/>
    <n v="0.45592592592592612"/>
    <n v="0"/>
  </r>
  <r>
    <s v="Campeonato 2016/17"/>
    <n v="28"/>
    <s v="Belgrano"/>
    <n v="26"/>
    <n v="30"/>
    <n v="5"/>
    <n v="11"/>
    <n v="14"/>
    <s v="Belgrano"/>
    <x v="13"/>
    <n v="8"/>
    <s v="Con"/>
    <n v="0.28888888888888886"/>
    <n v="0.7"/>
    <n v="0.45592592592592612"/>
    <n v="0"/>
  </r>
  <r>
    <s v="Campeonato 2016/17"/>
    <n v="29"/>
    <s v="Quilmes"/>
    <n v="25"/>
    <n v="30"/>
    <n v="6"/>
    <n v="7"/>
    <n v="17"/>
    <s v="Quilmes"/>
    <x v="13"/>
    <n v="8"/>
    <s v="Con"/>
    <n v="0.27777777777777779"/>
    <n v="0.7"/>
    <n v="0.45592592592592612"/>
    <n v="0"/>
  </r>
  <r>
    <s v="Campeonato 2016/17"/>
    <n v="30"/>
    <s v="Aldosivi"/>
    <n v="25"/>
    <n v="30"/>
    <n v="5"/>
    <n v="10"/>
    <n v="15"/>
    <s v="Aldosivi"/>
    <x v="13"/>
    <n v="8"/>
    <s v="Con"/>
    <n v="0.27777777777777779"/>
    <n v="0.7"/>
    <n v="0.45592592592592612"/>
    <n v="0"/>
  </r>
  <r>
    <s v="Campeonato 2017/18"/>
    <n v="1"/>
    <s v="Boca Juniors"/>
    <n v="58"/>
    <n v="27"/>
    <n v="18"/>
    <n v="4"/>
    <n v="5"/>
    <s v="Boca Juniors"/>
    <x v="14"/>
    <n v="9"/>
    <s v="Con"/>
    <n v="0.71604938271604934"/>
    <n v="0.71604938271604934"/>
    <n v="0.45326278659611985"/>
    <n v="1"/>
  </r>
  <r>
    <s v="Campeonato 2017/18"/>
    <n v="2"/>
    <s v="Godoy Cruz"/>
    <n v="56"/>
    <n v="27"/>
    <n v="17"/>
    <n v="5"/>
    <n v="5"/>
    <s v="Godoy Cruz"/>
    <x v="14"/>
    <n v="9"/>
    <s v="Con"/>
    <n v="0.69135802469135799"/>
    <n v="0.71604938271604934"/>
    <n v="0.45326278659611985"/>
    <n v="1"/>
  </r>
  <r>
    <s v="Campeonato 2017/18"/>
    <n v="3"/>
    <s v="San Lorenzo"/>
    <n v="50"/>
    <n v="27"/>
    <n v="14"/>
    <n v="8"/>
    <n v="5"/>
    <s v="San Lorenzo"/>
    <x v="14"/>
    <n v="9"/>
    <s v="Con"/>
    <n v="0.61728395061728392"/>
    <n v="0.71604938271604934"/>
    <n v="0.45326278659611985"/>
    <n v="1"/>
  </r>
  <r>
    <s v="Campeonato 2017/18"/>
    <n v="4"/>
    <s v="Huracan"/>
    <n v="48"/>
    <n v="27"/>
    <n v="13"/>
    <n v="9"/>
    <n v="5"/>
    <s v="Huracan"/>
    <x v="14"/>
    <n v="9"/>
    <s v="Con"/>
    <n v="0.59259259259259256"/>
    <n v="0.71604938271604934"/>
    <n v="0.45326278659611985"/>
    <n v="1"/>
  </r>
  <r>
    <s v="Campeonato 2017/18"/>
    <n v="5"/>
    <s v="Talleres (C)"/>
    <n v="46"/>
    <n v="27"/>
    <n v="13"/>
    <n v="7"/>
    <n v="7"/>
    <s v="Talleres (C)"/>
    <x v="14"/>
    <n v="9"/>
    <s v="Con"/>
    <n v="0.5679012345679012"/>
    <n v="0.71604938271604934"/>
    <n v="0.45326278659611985"/>
    <n v="1"/>
  </r>
  <r>
    <s v="Campeonato 2017/18"/>
    <n v="6"/>
    <s v="Independiente"/>
    <n v="46"/>
    <n v="27"/>
    <n v="13"/>
    <n v="7"/>
    <n v="7"/>
    <s v="Independiente"/>
    <x v="14"/>
    <n v="9"/>
    <s v="Con"/>
    <n v="0.5679012345679012"/>
    <n v="0.71604938271604934"/>
    <n v="0.45326278659611985"/>
    <n v="1"/>
  </r>
  <r>
    <s v="Campeonato 2017/18"/>
    <n v="7"/>
    <s v="Racing Club"/>
    <n v="45"/>
    <n v="27"/>
    <n v="13"/>
    <n v="6"/>
    <n v="8"/>
    <s v="Racing Club"/>
    <x v="14"/>
    <n v="9"/>
    <s v="Con"/>
    <n v="0.55555555555555558"/>
    <n v="0.71604938271604934"/>
    <n v="0.45326278659611985"/>
    <n v="1"/>
  </r>
  <r>
    <s v="Campeonato 2017/18"/>
    <n v="8"/>
    <s v="River Plate"/>
    <n v="45"/>
    <n v="27"/>
    <n v="13"/>
    <n v="6"/>
    <n v="8"/>
    <s v="River Plate"/>
    <x v="14"/>
    <n v="9"/>
    <s v="Con"/>
    <n v="0.55555555555555558"/>
    <n v="0.71604938271604934"/>
    <n v="0.45326278659611985"/>
    <n v="1"/>
  </r>
  <r>
    <s v="Campeonato 2017/18"/>
    <n v="9"/>
    <s v="Def y Justicia"/>
    <n v="44"/>
    <n v="27"/>
    <n v="13"/>
    <n v="5"/>
    <n v="9"/>
    <s v="Def y Justicia"/>
    <x v="14"/>
    <n v="9"/>
    <s v="Con"/>
    <n v="0.54320987654320985"/>
    <n v="0.71604938271604934"/>
    <n v="0.45326278659611985"/>
    <n v="1"/>
  </r>
  <r>
    <s v="Campeonato 2017/18"/>
    <n v="10"/>
    <s v="Union"/>
    <n v="43"/>
    <n v="27"/>
    <n v="11"/>
    <n v="10"/>
    <n v="6"/>
    <s v="Union"/>
    <x v="14"/>
    <n v="9"/>
    <s v="Con"/>
    <n v="0.53086419753086422"/>
    <n v="0.71604938271604934"/>
    <n v="0.45326278659611985"/>
    <n v="1"/>
  </r>
  <r>
    <s v="Campeonato 2017/18"/>
    <n v="11"/>
    <s v="Colon"/>
    <n v="41"/>
    <n v="27"/>
    <n v="11"/>
    <n v="8"/>
    <n v="8"/>
    <s v="Colon"/>
    <x v="14"/>
    <n v="9"/>
    <s v="Con"/>
    <n v="0.50617283950617287"/>
    <n v="0.71604938271604934"/>
    <n v="0.45326278659611985"/>
    <n v="1"/>
  </r>
  <r>
    <s v="Campeonato 2017/18"/>
    <n v="12"/>
    <s v="Argentinos"/>
    <n v="41"/>
    <n v="27"/>
    <n v="12"/>
    <n v="5"/>
    <n v="10"/>
    <s v="Argentinos"/>
    <x v="14"/>
    <n v="9"/>
    <s v="Con"/>
    <n v="0.50617283950617287"/>
    <n v="0.71604938271604934"/>
    <n v="0.45326278659611985"/>
    <n v="1"/>
  </r>
  <r>
    <s v="Campeonato 2017/18"/>
    <n v="13"/>
    <s v="Belgrano"/>
    <n v="40"/>
    <n v="27"/>
    <n v="10"/>
    <n v="10"/>
    <n v="7"/>
    <s v="Belgrano"/>
    <x v="14"/>
    <n v="9"/>
    <s v="Con"/>
    <n v="0.49382716049382713"/>
    <n v="0.71604938271604934"/>
    <n v="0.45326278659611985"/>
    <n v="1"/>
  </r>
  <r>
    <s v="Campeonato 2017/18"/>
    <n v="14"/>
    <s v="Velez"/>
    <n v="38"/>
    <n v="27"/>
    <n v="10"/>
    <n v="8"/>
    <n v="9"/>
    <s v="Velez"/>
    <x v="14"/>
    <n v="9"/>
    <s v="Con"/>
    <n v="0.46913580246913578"/>
    <n v="0.71604938271604934"/>
    <n v="0.45326278659611985"/>
    <n v="1"/>
  </r>
  <r>
    <s v="Campeonato 2017/18"/>
    <n v="15"/>
    <s v="Atl Tucuman"/>
    <n v="36"/>
    <n v="27"/>
    <n v="8"/>
    <n v="12"/>
    <n v="7"/>
    <s v="Atl Tucuman"/>
    <x v="14"/>
    <n v="9"/>
    <s v="Con"/>
    <n v="0.44444444444444442"/>
    <n v="0.71604938271604934"/>
    <n v="0.45326278659611985"/>
    <n v="0"/>
  </r>
  <r>
    <s v="Campeonato 2017/18"/>
    <n v="16"/>
    <s v="Estudiantes (LP)"/>
    <n v="36"/>
    <n v="27"/>
    <n v="10"/>
    <n v="6"/>
    <n v="11"/>
    <s v="Estudiantes (LP)"/>
    <x v="14"/>
    <n v="9"/>
    <s v="Con"/>
    <n v="0.44444444444444442"/>
    <n v="0.71604938271604934"/>
    <n v="0.45326278659611985"/>
    <n v="0"/>
  </r>
  <r>
    <s v="Campeonato 2017/18"/>
    <n v="17"/>
    <s v="Banfield"/>
    <n v="35"/>
    <n v="27"/>
    <n v="9"/>
    <n v="8"/>
    <n v="10"/>
    <s v="Banfield"/>
    <x v="14"/>
    <n v="9"/>
    <s v="Con"/>
    <n v="0.43209876543209874"/>
    <n v="0.71604938271604934"/>
    <n v="0.45326278659611985"/>
    <n v="0"/>
  </r>
  <r>
    <s v="Campeonato 2017/18"/>
    <n v="18"/>
    <s v="San Martin (SJ)"/>
    <n v="33"/>
    <n v="27"/>
    <n v="9"/>
    <n v="6"/>
    <n v="12"/>
    <s v="San Martin (SJ)"/>
    <x v="14"/>
    <n v="9"/>
    <s v="Con"/>
    <n v="0.40740740740740738"/>
    <n v="0.71604938271604934"/>
    <n v="0.45326278659611985"/>
    <n v="0"/>
  </r>
  <r>
    <s v="Campeonato 2017/18"/>
    <n v="19"/>
    <s v="Patronato"/>
    <n v="33"/>
    <n v="27"/>
    <n v="8"/>
    <n v="9"/>
    <n v="10"/>
    <s v="Patronato"/>
    <x v="14"/>
    <n v="9"/>
    <s v="Con"/>
    <n v="0.40740740740740738"/>
    <n v="0.71604938271604934"/>
    <n v="0.45326278659611985"/>
    <n v="0"/>
  </r>
  <r>
    <s v="Campeonato 2017/18"/>
    <n v="20"/>
    <s v="Rosario Central"/>
    <n v="32"/>
    <n v="27"/>
    <n v="8"/>
    <n v="8"/>
    <n v="11"/>
    <s v="Rosario Central"/>
    <x v="14"/>
    <n v="9"/>
    <s v="Con"/>
    <n v="0.39506172839506171"/>
    <n v="0.71604938271604934"/>
    <n v="0.45326278659611985"/>
    <n v="0"/>
  </r>
  <r>
    <s v="Campeonato 2017/18"/>
    <n v="21"/>
    <s v="Newells"/>
    <n v="29"/>
    <n v="27"/>
    <n v="8"/>
    <n v="6"/>
    <n v="13"/>
    <s v="Newells"/>
    <x v="14"/>
    <n v="9"/>
    <s v="Con"/>
    <n v="0.35802469135802467"/>
    <n v="0.71604938271604934"/>
    <n v="0.45326278659611985"/>
    <n v="0"/>
  </r>
  <r>
    <s v="Campeonato 2017/18"/>
    <n v="22"/>
    <s v="Lanus"/>
    <n v="29"/>
    <n v="27"/>
    <n v="6"/>
    <n v="11"/>
    <n v="10"/>
    <s v="Lanus"/>
    <x v="14"/>
    <n v="9"/>
    <s v="Con"/>
    <n v="0.35802469135802467"/>
    <n v="0.71604938271604934"/>
    <n v="0.45326278659611985"/>
    <n v="0"/>
  </r>
  <r>
    <s v="Campeonato 2017/18"/>
    <n v="23"/>
    <s v="Gimnasia (LP)"/>
    <n v="27"/>
    <n v="27"/>
    <n v="7"/>
    <n v="6"/>
    <n v="14"/>
    <s v="Gimnasia (LP)"/>
    <x v="14"/>
    <n v="9"/>
    <s v="Con"/>
    <n v="0.33333333333333331"/>
    <n v="0.71604938271604934"/>
    <n v="0.45326278659611985"/>
    <n v="0"/>
  </r>
  <r>
    <s v="Campeonato 2017/18"/>
    <n v="24"/>
    <s v="Tigre"/>
    <n v="24"/>
    <n v="27"/>
    <n v="4"/>
    <n v="12"/>
    <n v="11"/>
    <s v="Tigre"/>
    <x v="14"/>
    <n v="9"/>
    <s v="Con"/>
    <n v="0.29629629629629628"/>
    <n v="0.71604938271604934"/>
    <n v="0.45326278659611985"/>
    <n v="0"/>
  </r>
  <r>
    <s v="Campeonato 2017/18"/>
    <n v="25"/>
    <s v="Temperley"/>
    <n v="23"/>
    <n v="27"/>
    <n v="5"/>
    <n v="8"/>
    <n v="14"/>
    <s v="Temperley"/>
    <x v="14"/>
    <n v="9"/>
    <s v="Con"/>
    <n v="0.2839506172839506"/>
    <n v="0.71604938271604934"/>
    <n v="0.45326278659611985"/>
    <n v="0"/>
  </r>
  <r>
    <s v="Campeonato 2017/18"/>
    <n v="26"/>
    <s v="Chacarita"/>
    <n v="18"/>
    <n v="27"/>
    <n v="4"/>
    <n v="6"/>
    <n v="17"/>
    <s v="Chacarita"/>
    <x v="14"/>
    <n v="9"/>
    <s v="Con"/>
    <n v="0.22222222222222221"/>
    <n v="0.71604938271604934"/>
    <n v="0.45326278659611985"/>
    <n v="0"/>
  </r>
  <r>
    <s v="Campeonato 2017/18"/>
    <n v="27"/>
    <s v="Arsenal"/>
    <n v="17"/>
    <n v="27"/>
    <n v="3"/>
    <n v="8"/>
    <n v="16"/>
    <s v="Arsenal"/>
    <x v="14"/>
    <n v="9"/>
    <s v="Con"/>
    <n v="0.20987654320987653"/>
    <n v="0.71604938271604934"/>
    <n v="0.45326278659611985"/>
    <n v="0"/>
  </r>
  <r>
    <s v="Campeonato 2017/18"/>
    <n v="28"/>
    <s v="Olimpo"/>
    <n v="15"/>
    <n v="27"/>
    <n v="3"/>
    <n v="6"/>
    <n v="18"/>
    <s v="Olimpo"/>
    <x v="14"/>
    <n v="9"/>
    <s v="Con"/>
    <n v="0.18518518518518517"/>
    <n v="0.71604938271604934"/>
    <n v="0.45326278659611985"/>
    <n v="0"/>
  </r>
  <r>
    <s v="Campeonato 2018/19"/>
    <n v="1"/>
    <s v="Racing Club"/>
    <n v="57"/>
    <n v="25"/>
    <n v="17"/>
    <n v="6"/>
    <n v="2"/>
    <s v="Racing Club"/>
    <x v="15"/>
    <n v="10"/>
    <s v="Con"/>
    <n v="0.76"/>
    <n v="0.76"/>
    <n v="0.44769230769230772"/>
    <n v="1"/>
  </r>
  <r>
    <s v="Campeonato 2018/19"/>
    <n v="2"/>
    <s v="Def y Justicia"/>
    <n v="53"/>
    <n v="25"/>
    <n v="15"/>
    <n v="8"/>
    <n v="2"/>
    <s v="Def y Justicia"/>
    <x v="15"/>
    <n v="10"/>
    <s v="Con"/>
    <n v="0.70666666666666667"/>
    <n v="0.76"/>
    <n v="0.44769230769230772"/>
    <n v="1"/>
  </r>
  <r>
    <s v="Campeonato 2018/19"/>
    <n v="3"/>
    <s v="Boca Juniors"/>
    <n v="51"/>
    <n v="25"/>
    <n v="15"/>
    <n v="6"/>
    <n v="4"/>
    <s v="Boca Juniors"/>
    <x v="15"/>
    <n v="10"/>
    <s v="Con"/>
    <n v="0.68"/>
    <n v="0.76"/>
    <n v="0.44769230769230772"/>
    <n v="1"/>
  </r>
  <r>
    <s v="Campeonato 2018/19"/>
    <n v="4"/>
    <s v="River Plate"/>
    <n v="45"/>
    <n v="25"/>
    <n v="13"/>
    <n v="6"/>
    <n v="6"/>
    <s v="River Plate"/>
    <x v="15"/>
    <n v="10"/>
    <s v="Con"/>
    <n v="0.6"/>
    <n v="0.76"/>
    <n v="0.44769230769230772"/>
    <n v="1"/>
  </r>
  <r>
    <s v="Campeonato 2018/19"/>
    <n v="5"/>
    <s v="Atl Tucuman"/>
    <n v="42"/>
    <n v="25"/>
    <n v="12"/>
    <n v="6"/>
    <n v="7"/>
    <s v="Atl Tucuman"/>
    <x v="15"/>
    <n v="10"/>
    <s v="Con"/>
    <n v="0.56000000000000005"/>
    <n v="0.76"/>
    <n v="0.44769230769230772"/>
    <n v="1"/>
  </r>
  <r>
    <s v="Campeonato 2018/19"/>
    <n v="6"/>
    <s v="Velez"/>
    <n v="40"/>
    <n v="25"/>
    <n v="11"/>
    <n v="7"/>
    <n v="7"/>
    <s v="Velez"/>
    <x v="15"/>
    <n v="10"/>
    <s v="Con"/>
    <n v="0.53333333333333333"/>
    <n v="0.76"/>
    <n v="0.44769230769230772"/>
    <n v="1"/>
  </r>
  <r>
    <s v="Campeonato 2018/19"/>
    <n v="7"/>
    <s v="Independiente"/>
    <n v="38"/>
    <n v="25"/>
    <n v="10"/>
    <n v="8"/>
    <n v="7"/>
    <s v="Independiente"/>
    <x v="15"/>
    <n v="10"/>
    <s v="Con"/>
    <n v="0.50666666666666671"/>
    <n v="0.76"/>
    <n v="0.44769230769230772"/>
    <n v="1"/>
  </r>
  <r>
    <s v="Campeonato 2018/19"/>
    <n v="8"/>
    <s v="Union"/>
    <n v="36"/>
    <n v="25"/>
    <n v="9"/>
    <n v="9"/>
    <n v="7"/>
    <s v="Union"/>
    <x v="15"/>
    <n v="10"/>
    <s v="Con"/>
    <n v="0.48"/>
    <n v="0.76"/>
    <n v="0.44769230769230772"/>
    <n v="1"/>
  </r>
  <r>
    <s v="Campeonato 2018/19"/>
    <n v="9"/>
    <s v="Tigre"/>
    <n v="36"/>
    <n v="25"/>
    <n v="9"/>
    <n v="9"/>
    <n v="7"/>
    <s v="Tigre"/>
    <x v="15"/>
    <n v="10"/>
    <s v="Con"/>
    <n v="0.48"/>
    <n v="0.76"/>
    <n v="0.44769230769230772"/>
    <n v="1"/>
  </r>
  <r>
    <s v="Campeonato 2018/19"/>
    <n v="10"/>
    <s v="Huracan"/>
    <n v="35"/>
    <n v="25"/>
    <n v="9"/>
    <n v="8"/>
    <n v="8"/>
    <s v="Huracan"/>
    <x v="15"/>
    <n v="10"/>
    <s v="Con"/>
    <n v="0.46666666666666667"/>
    <n v="0.76"/>
    <n v="0.44769230769230772"/>
    <n v="1"/>
  </r>
  <r>
    <s v="Campeonato 2018/19"/>
    <n v="11"/>
    <s v="Lanus"/>
    <n v="34"/>
    <n v="25"/>
    <n v="9"/>
    <n v="7"/>
    <n v="9"/>
    <s v="Lanus"/>
    <x v="15"/>
    <n v="10"/>
    <s v="Con"/>
    <n v="0.45333333333333331"/>
    <n v="0.76"/>
    <n v="0.44769230769230772"/>
    <n v="1"/>
  </r>
  <r>
    <s v="Campeonato 2018/19"/>
    <n v="12"/>
    <s v="Talleres (C)"/>
    <n v="33"/>
    <n v="25"/>
    <n v="9"/>
    <n v="6"/>
    <n v="10"/>
    <s v="Talleres (C)"/>
    <x v="15"/>
    <n v="10"/>
    <s v="Con"/>
    <n v="0.44"/>
    <n v="0.76"/>
    <n v="0.44769230769230772"/>
    <n v="0"/>
  </r>
  <r>
    <s v="Campeonato 2018/19"/>
    <n v="13"/>
    <s v="Aldosivi"/>
    <n v="33"/>
    <n v="25"/>
    <n v="9"/>
    <n v="6"/>
    <n v="10"/>
    <s v="Aldosivi"/>
    <x v="15"/>
    <n v="10"/>
    <s v="Con"/>
    <n v="0.44"/>
    <n v="0.76"/>
    <n v="0.44769230769230772"/>
    <n v="0"/>
  </r>
  <r>
    <s v="Campeonato 2018/19"/>
    <n v="14"/>
    <s v="Godoy Cruz"/>
    <n v="32"/>
    <n v="25"/>
    <n v="9"/>
    <n v="5"/>
    <n v="11"/>
    <s v="Godoy Cruz"/>
    <x v="15"/>
    <n v="10"/>
    <s v="Con"/>
    <n v="0.42666666666666669"/>
    <n v="0.76"/>
    <n v="0.44769230769230772"/>
    <n v="0"/>
  </r>
  <r>
    <s v="Campeonato 2018/19"/>
    <n v="15"/>
    <s v="Newells"/>
    <n v="29"/>
    <n v="25"/>
    <n v="7"/>
    <n v="8"/>
    <n v="10"/>
    <s v="Newells"/>
    <x v="15"/>
    <n v="10"/>
    <s v="Con"/>
    <n v="0.38666666666666666"/>
    <n v="0.76"/>
    <n v="0.44769230769230772"/>
    <n v="0"/>
  </r>
  <r>
    <s v="Campeonato 2018/19"/>
    <n v="16"/>
    <s v="Banfield"/>
    <n v="29"/>
    <n v="25"/>
    <n v="6"/>
    <n v="11"/>
    <n v="8"/>
    <s v="Banfield"/>
    <x v="15"/>
    <n v="10"/>
    <s v="Con"/>
    <n v="0.38666666666666666"/>
    <n v="0.76"/>
    <n v="0.44769230769230772"/>
    <n v="0"/>
  </r>
  <r>
    <s v="Campeonato 2018/19"/>
    <n v="17"/>
    <s v="Estudiantes (LP)"/>
    <n v="29"/>
    <n v="25"/>
    <n v="7"/>
    <n v="8"/>
    <n v="10"/>
    <s v="Estudiantes (LP)"/>
    <x v="15"/>
    <n v="10"/>
    <s v="Con"/>
    <n v="0.38666666666666666"/>
    <n v="0.76"/>
    <n v="0.44769230769230772"/>
    <n v="0"/>
  </r>
  <r>
    <s v="Campeonato 2018/19"/>
    <n v="18"/>
    <s v="Gimnasia (LP)"/>
    <n v="29"/>
    <n v="25"/>
    <n v="8"/>
    <n v="5"/>
    <n v="12"/>
    <s v="Gimnasia (LP)"/>
    <x v="15"/>
    <n v="10"/>
    <s v="Con"/>
    <n v="0.38666666666666666"/>
    <n v="0.76"/>
    <n v="0.44769230769230772"/>
    <n v="0"/>
  </r>
  <r>
    <s v="Campeonato 2018/19"/>
    <n v="19"/>
    <s v="Patronato"/>
    <n v="26"/>
    <n v="25"/>
    <n v="7"/>
    <n v="5"/>
    <n v="13"/>
    <s v="Patronato"/>
    <x v="15"/>
    <n v="10"/>
    <s v="Con"/>
    <n v="0.34666666666666668"/>
    <n v="0.76"/>
    <n v="0.44769230769230772"/>
    <n v="0"/>
  </r>
  <r>
    <s v="Campeonato 2018/19"/>
    <n v="20"/>
    <s v="Rosario Central"/>
    <n v="26"/>
    <n v="25"/>
    <n v="6"/>
    <n v="8"/>
    <n v="11"/>
    <s v="Rosario Central"/>
    <x v="15"/>
    <n v="10"/>
    <s v="Con"/>
    <n v="0.34666666666666668"/>
    <n v="0.76"/>
    <n v="0.44769230769230772"/>
    <n v="0"/>
  </r>
  <r>
    <s v="Campeonato 2018/19"/>
    <n v="21"/>
    <s v="San Martin (SJ)"/>
    <n v="25"/>
    <n v="25"/>
    <n v="6"/>
    <n v="7"/>
    <n v="12"/>
    <s v="San Martin (SJ)"/>
    <x v="15"/>
    <n v="10"/>
    <s v="Con"/>
    <n v="0.33333333333333331"/>
    <n v="0.76"/>
    <n v="0.44769230769230772"/>
    <n v="0"/>
  </r>
  <r>
    <s v="Campeonato 2018/19"/>
    <n v="22"/>
    <s v="Belgrano"/>
    <n v="24"/>
    <n v="25"/>
    <n v="4"/>
    <n v="12"/>
    <n v="9"/>
    <s v="Belgrano"/>
    <x v="15"/>
    <n v="10"/>
    <s v="Con"/>
    <n v="0.32"/>
    <n v="0.76"/>
    <n v="0.44769230769230772"/>
    <n v="0"/>
  </r>
  <r>
    <s v="Campeonato 2018/19"/>
    <n v="23"/>
    <s v="San Lorenzo"/>
    <n v="23"/>
    <n v="25"/>
    <n v="3"/>
    <n v="14"/>
    <n v="8"/>
    <s v="San Lorenzo"/>
    <x v="15"/>
    <n v="10"/>
    <s v="Con"/>
    <n v="0.30666666666666664"/>
    <n v="0.76"/>
    <n v="0.44769230769230772"/>
    <n v="0"/>
  </r>
  <r>
    <s v="Campeonato 2018/19"/>
    <n v="24"/>
    <s v="Colon"/>
    <n v="23"/>
    <n v="25"/>
    <n v="4"/>
    <n v="11"/>
    <n v="10"/>
    <s v="Colon"/>
    <x v="15"/>
    <n v="10"/>
    <s v="Con"/>
    <n v="0.30666666666666664"/>
    <n v="0.76"/>
    <n v="0.44769230769230772"/>
    <n v="0"/>
  </r>
  <r>
    <s v="Campeonato 2018/19"/>
    <n v="25"/>
    <s v="San Martin (T)"/>
    <n v="23"/>
    <n v="25"/>
    <n v="4"/>
    <n v="11"/>
    <n v="10"/>
    <s v="San Martin (T)"/>
    <x v="15"/>
    <n v="10"/>
    <s v="Con"/>
    <n v="0.30666666666666664"/>
    <n v="0.76"/>
    <n v="0.44769230769230772"/>
    <n v="0"/>
  </r>
  <r>
    <s v="Campeonato 2018/19"/>
    <n v="26"/>
    <s v="Argentinos"/>
    <n v="22"/>
    <n v="25"/>
    <n v="5"/>
    <n v="7"/>
    <n v="13"/>
    <s v="Argentinos"/>
    <x v="15"/>
    <n v="10"/>
    <s v="Con"/>
    <n v="0.29333333333333333"/>
    <n v="0.76"/>
    <n v="0.44769230769230772"/>
    <n v="0"/>
  </r>
  <r>
    <s v="Superliga 2019/20"/>
    <n v="1"/>
    <s v="Boca Juniors"/>
    <n v="48"/>
    <n v="23"/>
    <n v="14"/>
    <n v="6"/>
    <n v="3"/>
    <s v="Boca Juniors"/>
    <x v="16"/>
    <n v="11"/>
    <s v="Con"/>
    <n v="0.69565217391304346"/>
    <n v="0.69565217391304346"/>
    <n v="0.45410628019323673"/>
    <n v="1"/>
  </r>
  <r>
    <s v="Superliga 2019/20"/>
    <n v="2"/>
    <s v="River Plate"/>
    <n v="47"/>
    <n v="23"/>
    <n v="14"/>
    <n v="5"/>
    <n v="4"/>
    <s v="River Plate"/>
    <x v="16"/>
    <n v="11"/>
    <s v="Con"/>
    <n v="0.6811594202898551"/>
    <n v="0.69565217391304346"/>
    <n v="0.45410628019323673"/>
    <n v="1"/>
  </r>
  <r>
    <s v="Superliga 2019/20"/>
    <n v="3"/>
    <s v="Velez"/>
    <n v="39"/>
    <n v="23"/>
    <n v="11"/>
    <n v="6"/>
    <n v="6"/>
    <s v="Velez"/>
    <x v="16"/>
    <n v="11"/>
    <s v="Con"/>
    <n v="0.56521739130434778"/>
    <n v="0.69565217391304346"/>
    <n v="0.45410628019323673"/>
    <n v="1"/>
  </r>
  <r>
    <s v="Superliga 2019/20"/>
    <n v="4"/>
    <s v="Racing Club"/>
    <n v="39"/>
    <n v="23"/>
    <n v="9"/>
    <n v="12"/>
    <n v="2"/>
    <s v="Racing Club"/>
    <x v="16"/>
    <n v="11"/>
    <s v="Con"/>
    <n v="0.56521739130434778"/>
    <n v="0.69565217391304346"/>
    <n v="0.45410628019323673"/>
    <n v="1"/>
  </r>
  <r>
    <s v="Superliga 2019/20"/>
    <n v="5"/>
    <s v="Argentinos"/>
    <n v="39"/>
    <n v="23"/>
    <n v="10"/>
    <n v="9"/>
    <n v="4"/>
    <s v="Argentinos"/>
    <x v="16"/>
    <n v="11"/>
    <s v="Con"/>
    <n v="0.56521739130434778"/>
    <n v="0.69565217391304346"/>
    <n v="0.45410628019323673"/>
    <n v="1"/>
  </r>
  <r>
    <s v="Superliga 2019/20"/>
    <n v="6"/>
    <s v="Def y Justicia"/>
    <n v="36"/>
    <n v="23"/>
    <n v="10"/>
    <n v="6"/>
    <n v="7"/>
    <s v="Def y Justicia"/>
    <x v="16"/>
    <n v="11"/>
    <s v="Con"/>
    <n v="0.52173913043478259"/>
    <n v="0.69565217391304346"/>
    <n v="0.45410628019323673"/>
    <n v="1"/>
  </r>
  <r>
    <s v="Superliga 2019/20"/>
    <n v="7"/>
    <s v="Lanus"/>
    <n v="36"/>
    <n v="23"/>
    <n v="9"/>
    <n v="9"/>
    <n v="5"/>
    <s v="Lanus"/>
    <x v="16"/>
    <n v="11"/>
    <s v="Con"/>
    <n v="0.52173913043478259"/>
    <n v="0.69565217391304346"/>
    <n v="0.45410628019323673"/>
    <n v="1"/>
  </r>
  <r>
    <s v="Superliga 2019/20"/>
    <n v="8"/>
    <s v="San Lorenzo"/>
    <n v="36"/>
    <n v="23"/>
    <n v="11"/>
    <n v="3"/>
    <n v="9"/>
    <s v="San Lorenzo"/>
    <x v="16"/>
    <n v="11"/>
    <s v="Con"/>
    <n v="0.52173913043478259"/>
    <n v="0.69565217391304346"/>
    <n v="0.45410628019323673"/>
    <n v="1"/>
  </r>
  <r>
    <s v="Superliga 2019/20"/>
    <n v="9"/>
    <s v="Rosario Central"/>
    <n v="36"/>
    <n v="23"/>
    <n v="9"/>
    <n v="9"/>
    <n v="5"/>
    <s v="Rosario Central"/>
    <x v="16"/>
    <n v="11"/>
    <s v="Con"/>
    <n v="0.52173913043478259"/>
    <n v="0.69565217391304346"/>
    <n v="0.45410628019323673"/>
    <n v="1"/>
  </r>
  <r>
    <s v="Superliga 2019/20"/>
    <n v="10"/>
    <s v="Newells"/>
    <n v="35"/>
    <n v="23"/>
    <n v="9"/>
    <n v="8"/>
    <n v="6"/>
    <s v="Newells"/>
    <x v="16"/>
    <n v="11"/>
    <s v="Con"/>
    <n v="0.50724637681159424"/>
    <n v="0.69565217391304346"/>
    <n v="0.45410628019323673"/>
    <n v="1"/>
  </r>
  <r>
    <s v="Superliga 2019/20"/>
    <n v="11"/>
    <s v="Arsenal"/>
    <n v="34"/>
    <n v="23"/>
    <n v="9"/>
    <n v="7"/>
    <n v="7"/>
    <s v="Arsenal"/>
    <x v="16"/>
    <n v="11"/>
    <s v="Con"/>
    <n v="0.49275362318840582"/>
    <n v="0.69565217391304346"/>
    <n v="0.45410628019323673"/>
    <n v="1"/>
  </r>
  <r>
    <s v="Superliga 2019/20"/>
    <n v="12"/>
    <s v="Talleres (C)"/>
    <n v="34"/>
    <n v="23"/>
    <n v="10"/>
    <n v="4"/>
    <n v="9"/>
    <s v="Talleres (C)"/>
    <x v="16"/>
    <n v="11"/>
    <s v="Con"/>
    <n v="0.49275362318840582"/>
    <n v="0.69565217391304346"/>
    <n v="0.45410628019323673"/>
    <n v="1"/>
  </r>
  <r>
    <s v="Superliga 2019/20"/>
    <n v="13"/>
    <s v="Estudiantes (LP)"/>
    <n v="30"/>
    <n v="23"/>
    <n v="8"/>
    <n v="6"/>
    <n v="9"/>
    <s v="Estudiantes (LP)"/>
    <x v="16"/>
    <n v="11"/>
    <s v="Con"/>
    <n v="0.43478260869565216"/>
    <n v="0.69565217391304346"/>
    <n v="0.45410628019323673"/>
    <n v="0"/>
  </r>
  <r>
    <s v="Superliga 2019/20"/>
    <n v="14"/>
    <s v="Independiente"/>
    <n v="29"/>
    <n v="23"/>
    <n v="8"/>
    <n v="5"/>
    <n v="10"/>
    <s v="Independiente"/>
    <x v="16"/>
    <n v="11"/>
    <s v="Con"/>
    <n v="0.42028985507246375"/>
    <n v="0.69565217391304346"/>
    <n v="0.45410628019323673"/>
    <n v="0"/>
  </r>
  <r>
    <s v="Superliga 2019/20"/>
    <n v="15"/>
    <s v="Atl Tucuman"/>
    <n v="29"/>
    <n v="23"/>
    <n v="7"/>
    <n v="8"/>
    <n v="8"/>
    <s v="Atl Tucuman"/>
    <x v="16"/>
    <n v="11"/>
    <s v="Con"/>
    <n v="0.42028985507246375"/>
    <n v="0.69565217391304346"/>
    <n v="0.45410628019323673"/>
    <n v="0"/>
  </r>
  <r>
    <s v="Superliga 2019/20"/>
    <n v="16"/>
    <s v="Union"/>
    <n v="27"/>
    <n v="23"/>
    <n v="7"/>
    <n v="6"/>
    <n v="10"/>
    <s v="Union"/>
    <x v="16"/>
    <n v="11"/>
    <s v="Con"/>
    <n v="0.39130434782608697"/>
    <n v="0.69565217391304346"/>
    <n v="0.45410628019323673"/>
    <n v="0"/>
  </r>
  <r>
    <s v="Superliga 2019/20"/>
    <n v="17"/>
    <s v="Banfield"/>
    <n v="26"/>
    <n v="23"/>
    <n v="6"/>
    <n v="8"/>
    <n v="9"/>
    <s v="Banfield"/>
    <x v="16"/>
    <n v="11"/>
    <s v="Con"/>
    <n v="0.37681159420289856"/>
    <n v="0.69565217391304346"/>
    <n v="0.45410628019323673"/>
    <n v="0"/>
  </r>
  <r>
    <s v="Superliga 2019/20"/>
    <n v="18"/>
    <s v="Central Cba (SdE)"/>
    <n v="26"/>
    <n v="23"/>
    <n v="6"/>
    <n v="8"/>
    <n v="9"/>
    <s v="Central Cba (SdE)"/>
    <x v="16"/>
    <n v="11"/>
    <s v="Con"/>
    <n v="0.37681159420289856"/>
    <n v="0.69565217391304346"/>
    <n v="0.45410628019323673"/>
    <n v="0"/>
  </r>
  <r>
    <s v="Superliga 2019/20"/>
    <n v="19"/>
    <s v="Gimnasia (LP)"/>
    <n v="23"/>
    <n v="23"/>
    <n v="6"/>
    <n v="5"/>
    <n v="12"/>
    <s v="Gimnasia (LP)"/>
    <x v="16"/>
    <n v="11"/>
    <s v="Con"/>
    <n v="0.33333333333333331"/>
    <n v="0.69565217391304346"/>
    <n v="0.45410628019323673"/>
    <n v="0"/>
  </r>
  <r>
    <s v="Superliga 2019/20"/>
    <n v="20"/>
    <s v="Patronato"/>
    <n v="23"/>
    <n v="23"/>
    <n v="5"/>
    <n v="8"/>
    <n v="10"/>
    <s v="Patronato"/>
    <x v="16"/>
    <n v="11"/>
    <s v="Con"/>
    <n v="0.33333333333333331"/>
    <n v="0.69565217391304346"/>
    <n v="0.45410628019323673"/>
    <n v="0"/>
  </r>
  <r>
    <s v="Superliga 2019/20"/>
    <n v="21"/>
    <s v="Huracan"/>
    <n v="22"/>
    <n v="23"/>
    <n v="5"/>
    <n v="7"/>
    <n v="11"/>
    <s v="Huracan"/>
    <x v="16"/>
    <n v="11"/>
    <s v="Con"/>
    <n v="0.3188405797101449"/>
    <n v="0.69565217391304346"/>
    <n v="0.45410628019323673"/>
    <n v="0"/>
  </r>
  <r>
    <s v="Superliga 2019/20"/>
    <n v="22"/>
    <s v="Aldosivi"/>
    <n v="22"/>
    <n v="23"/>
    <n v="6"/>
    <n v="4"/>
    <n v="13"/>
    <s v="Aldosivi"/>
    <x v="16"/>
    <n v="11"/>
    <s v="Con"/>
    <n v="0.3188405797101449"/>
    <n v="0.69565217391304346"/>
    <n v="0.45410628019323673"/>
    <n v="0"/>
  </r>
  <r>
    <s v="Superliga 2019/20"/>
    <n v="23"/>
    <s v="Colon"/>
    <n v="18"/>
    <n v="23"/>
    <n v="5"/>
    <n v="3"/>
    <n v="15"/>
    <s v="Colon"/>
    <x v="16"/>
    <n v="11"/>
    <s v="Con"/>
    <n v="0.2608695652173913"/>
    <n v="0.69565217391304346"/>
    <n v="0.45410628019323673"/>
    <n v="0"/>
  </r>
  <r>
    <s v="Superliga 2019/20"/>
    <n v="24"/>
    <s v="Godoy Cruz"/>
    <n v="18"/>
    <n v="23"/>
    <n v="6"/>
    <n v="0"/>
    <n v="17"/>
    <s v="Godoy Cruz"/>
    <x v="16"/>
    <n v="11"/>
    <s v="Con"/>
    <n v="0.2608695652173913"/>
    <n v="0.69565217391304346"/>
    <n v="0.45410628019323673"/>
    <n v="0"/>
  </r>
  <r>
    <s v="Campeonato 2021"/>
    <n v="1"/>
    <s v="River Plate"/>
    <n v="54"/>
    <n v="25"/>
    <n v="16"/>
    <n v="6"/>
    <n v="3"/>
    <s v="River Plate"/>
    <x v="17"/>
    <n v="12"/>
    <s v="Con"/>
    <n v="0.72"/>
    <n v="0.72"/>
    <n v="0.4507692307692307"/>
    <n v="1"/>
  </r>
  <r>
    <s v="Campeonato 2021"/>
    <n v="2"/>
    <s v="Def y Justicia"/>
    <n v="47"/>
    <n v="25"/>
    <n v="13"/>
    <n v="8"/>
    <n v="4"/>
    <s v="Def y Justicia"/>
    <x v="17"/>
    <n v="12"/>
    <s v="Con"/>
    <n v="0.62666666666666671"/>
    <n v="0.72"/>
    <n v="0.4507692307692307"/>
    <n v="1"/>
  </r>
  <r>
    <s v="Campeonato 2021"/>
    <n v="3"/>
    <s v="Talleres (C)"/>
    <n v="46"/>
    <n v="25"/>
    <n v="14"/>
    <n v="4"/>
    <n v="7"/>
    <s v="Talleres (C)"/>
    <x v="17"/>
    <n v="12"/>
    <s v="Con"/>
    <n v="0.61333333333333329"/>
    <n v="0.72"/>
    <n v="0.4507692307692307"/>
    <n v="1"/>
  </r>
  <r>
    <s v="Campeonato 2021"/>
    <n v="4"/>
    <s v="Boca Juniors"/>
    <n v="41"/>
    <n v="25"/>
    <n v="11"/>
    <n v="8"/>
    <n v="6"/>
    <s v="Boca Juniors"/>
    <x v="17"/>
    <n v="12"/>
    <s v="Con"/>
    <n v="0.54666666666666663"/>
    <n v="0.72"/>
    <n v="0.4507692307692307"/>
    <n v="1"/>
  </r>
  <r>
    <s v="Campeonato 2021"/>
    <n v="5"/>
    <s v="Velez"/>
    <n v="39"/>
    <n v="25"/>
    <n v="10"/>
    <n v="9"/>
    <n v="6"/>
    <s v="Velez"/>
    <x v="17"/>
    <n v="12"/>
    <s v="Con"/>
    <n v="0.52"/>
    <n v="0.72"/>
    <n v="0.4507692307692307"/>
    <n v="1"/>
  </r>
  <r>
    <s v="Campeonato 2021"/>
    <n v="6"/>
    <s v="Estudiantes (LP)"/>
    <n v="39"/>
    <n v="25"/>
    <n v="10"/>
    <n v="9"/>
    <n v="6"/>
    <s v="Estudiantes (LP)"/>
    <x v="17"/>
    <n v="12"/>
    <s v="Con"/>
    <n v="0.52"/>
    <n v="0.72"/>
    <n v="0.4507692307692307"/>
    <n v="1"/>
  </r>
  <r>
    <s v="Campeonato 2021"/>
    <n v="7"/>
    <s v="Colon"/>
    <n v="39"/>
    <n v="25"/>
    <n v="11"/>
    <n v="6"/>
    <n v="8"/>
    <s v="Colon"/>
    <x v="17"/>
    <n v="12"/>
    <s v="Con"/>
    <n v="0.52"/>
    <n v="0.72"/>
    <n v="0.4507692307692307"/>
    <n v="1"/>
  </r>
  <r>
    <s v="Campeonato 2021"/>
    <n v="8"/>
    <s v="Huracan"/>
    <n v="38"/>
    <n v="25"/>
    <n v="10"/>
    <n v="8"/>
    <n v="7"/>
    <s v="Huracan"/>
    <x v="17"/>
    <n v="12"/>
    <s v="Con"/>
    <n v="0.50666666666666671"/>
    <n v="0.72"/>
    <n v="0.4507692307692307"/>
    <n v="1"/>
  </r>
  <r>
    <s v="Campeonato 2021"/>
    <n v="9"/>
    <s v="Independiente"/>
    <n v="38"/>
    <n v="25"/>
    <n v="10"/>
    <n v="8"/>
    <n v="7"/>
    <s v="Independiente"/>
    <x v="17"/>
    <n v="12"/>
    <s v="Con"/>
    <n v="0.50666666666666671"/>
    <n v="0.72"/>
    <n v="0.4507692307692307"/>
    <n v="1"/>
  </r>
  <r>
    <s v="Campeonato 2021"/>
    <n v="10"/>
    <s v="Lanus"/>
    <n v="37"/>
    <n v="25"/>
    <n v="10"/>
    <n v="7"/>
    <n v="8"/>
    <s v="Lanus"/>
    <x v="17"/>
    <n v="12"/>
    <s v="Con"/>
    <n v="0.49333333333333335"/>
    <n v="0.72"/>
    <n v="0.4507692307692307"/>
    <n v="1"/>
  </r>
  <r>
    <s v="Campeonato 2021"/>
    <n v="11"/>
    <s v="Gimnasia (LP)"/>
    <n v="36"/>
    <n v="25"/>
    <n v="9"/>
    <n v="9"/>
    <n v="7"/>
    <s v="Gimnasia (LP)"/>
    <x v="17"/>
    <n v="12"/>
    <s v="Con"/>
    <n v="0.48"/>
    <n v="0.72"/>
    <n v="0.4507692307692307"/>
    <n v="1"/>
  </r>
  <r>
    <s v="Campeonato 2021"/>
    <n v="12"/>
    <s v="Union"/>
    <n v="34"/>
    <n v="25"/>
    <n v="10"/>
    <n v="4"/>
    <n v="11"/>
    <s v="Union"/>
    <x v="17"/>
    <n v="12"/>
    <s v="Con"/>
    <n v="0.45333333333333331"/>
    <n v="0.72"/>
    <n v="0.4507692307692307"/>
    <n v="1"/>
  </r>
  <r>
    <s v="Campeonato 2021"/>
    <n v="13"/>
    <s v="Aldosivi"/>
    <n v="33"/>
    <n v="25"/>
    <n v="10"/>
    <n v="3"/>
    <n v="12"/>
    <s v="Aldosivi"/>
    <x v="17"/>
    <n v="12"/>
    <s v="Con"/>
    <n v="0.44"/>
    <n v="0.72"/>
    <n v="0.4507692307692307"/>
    <n v="0"/>
  </r>
  <r>
    <s v="Campeonato 2021"/>
    <n v="14"/>
    <s v="Argentinos"/>
    <n v="32"/>
    <n v="25"/>
    <n v="8"/>
    <n v="8"/>
    <n v="9"/>
    <s v="Argentinos"/>
    <x v="17"/>
    <n v="12"/>
    <s v="Con"/>
    <n v="0.42666666666666669"/>
    <n v="0.72"/>
    <n v="0.4507692307692307"/>
    <n v="0"/>
  </r>
  <r>
    <s v="Campeonato 2021"/>
    <n v="15"/>
    <s v="Racing Club"/>
    <n v="32"/>
    <n v="25"/>
    <n v="8"/>
    <n v="8"/>
    <n v="9"/>
    <s v="Racing Club"/>
    <x v="17"/>
    <n v="12"/>
    <s v="Con"/>
    <n v="0.42666666666666669"/>
    <n v="0.72"/>
    <n v="0.4507692307692307"/>
    <n v="0"/>
  </r>
  <r>
    <s v="Campeonato 2021"/>
    <n v="16"/>
    <s v="Rosario Central"/>
    <n v="32"/>
    <n v="25"/>
    <n v="9"/>
    <n v="5"/>
    <n v="11"/>
    <s v="Rosario Central"/>
    <x v="17"/>
    <n v="12"/>
    <s v="Con"/>
    <n v="0.42666666666666669"/>
    <n v="0.72"/>
    <n v="0.4507692307692307"/>
    <n v="0"/>
  </r>
  <r>
    <s v="Campeonato 2021"/>
    <n v="17"/>
    <s v="Godoy Cruz"/>
    <n v="31"/>
    <n v="25"/>
    <n v="8"/>
    <n v="7"/>
    <n v="10"/>
    <s v="Godoy Cruz"/>
    <x v="17"/>
    <n v="12"/>
    <s v="Con"/>
    <n v="0.41333333333333333"/>
    <n v="0.72"/>
    <n v="0.4507692307692307"/>
    <n v="0"/>
  </r>
  <r>
    <s v="Campeonato 2021"/>
    <n v="18"/>
    <s v="Platense"/>
    <n v="31"/>
    <n v="25"/>
    <n v="7"/>
    <n v="10"/>
    <n v="8"/>
    <s v="Platense"/>
    <x v="17"/>
    <n v="12"/>
    <s v="Con"/>
    <n v="0.41333333333333333"/>
    <n v="0.72"/>
    <n v="0.4507692307692307"/>
    <n v="0"/>
  </r>
  <r>
    <s v="Campeonato 2021"/>
    <n v="19"/>
    <s v="Newells"/>
    <n v="28"/>
    <n v="25"/>
    <n v="7"/>
    <n v="7"/>
    <n v="11"/>
    <s v="Newells"/>
    <x v="17"/>
    <n v="12"/>
    <s v="Con"/>
    <n v="0.37333333333333335"/>
    <n v="0.72"/>
    <n v="0.4507692307692307"/>
    <n v="0"/>
  </r>
  <r>
    <s v="Campeonato 2021"/>
    <n v="20"/>
    <s v="Banfield"/>
    <n v="27"/>
    <n v="25"/>
    <n v="5"/>
    <n v="12"/>
    <n v="8"/>
    <s v="Banfield"/>
    <x v="17"/>
    <n v="12"/>
    <s v="Con"/>
    <n v="0.36"/>
    <n v="0.72"/>
    <n v="0.4507692307692307"/>
    <n v="0"/>
  </r>
  <r>
    <s v="Campeonato 2021"/>
    <n v="21"/>
    <s v="San Lorenzo"/>
    <n v="27"/>
    <n v="25"/>
    <n v="7"/>
    <n v="6"/>
    <n v="12"/>
    <s v="San Lorenzo"/>
    <x v="17"/>
    <n v="12"/>
    <s v="Con"/>
    <n v="0.36"/>
    <n v="0.72"/>
    <n v="0.4507692307692307"/>
    <n v="0"/>
  </r>
  <r>
    <s v="Campeonato 2021"/>
    <n v="22"/>
    <s v="Central Cba (SdE)"/>
    <n v="26"/>
    <n v="25"/>
    <n v="6"/>
    <n v="8"/>
    <n v="11"/>
    <s v="Central Cba (SdE)"/>
    <x v="17"/>
    <n v="12"/>
    <s v="Con"/>
    <n v="0.34666666666666668"/>
    <n v="0.72"/>
    <n v="0.4507692307692307"/>
    <n v="0"/>
  </r>
  <r>
    <s v="Campeonato 2021"/>
    <n v="23"/>
    <s v="Patronato"/>
    <n v="25"/>
    <n v="25"/>
    <n v="5"/>
    <n v="10"/>
    <n v="10"/>
    <s v="Patronato"/>
    <x v="17"/>
    <n v="12"/>
    <s v="Con"/>
    <n v="0.33333333333333331"/>
    <n v="0.72"/>
    <n v="0.4507692307692307"/>
    <n v="0"/>
  </r>
  <r>
    <s v="Campeonato 2021"/>
    <n v="24"/>
    <s v="Sarmiento (J)"/>
    <n v="24"/>
    <n v="25"/>
    <n v="6"/>
    <n v="6"/>
    <n v="13"/>
    <s v="Sarmiento (J)"/>
    <x v="17"/>
    <n v="12"/>
    <s v="Con"/>
    <n v="0.32"/>
    <n v="0.72"/>
    <n v="0.4507692307692307"/>
    <n v="0"/>
  </r>
  <r>
    <s v="Campeonato 2021"/>
    <n v="25"/>
    <s v="Atl Tucuman"/>
    <n v="22"/>
    <n v="25"/>
    <n v="5"/>
    <n v="7"/>
    <n v="13"/>
    <s v="Atl Tucuman"/>
    <x v="17"/>
    <n v="12"/>
    <s v="Con"/>
    <n v="0.29333333333333333"/>
    <n v="0.72"/>
    <n v="0.4507692307692307"/>
    <n v="0"/>
  </r>
  <r>
    <s v="Campeonato 2021"/>
    <n v="26"/>
    <s v="Arsenal"/>
    <n v="21"/>
    <n v="25"/>
    <n v="4"/>
    <n v="9"/>
    <n v="12"/>
    <s v="Arsenal"/>
    <x v="17"/>
    <n v="12"/>
    <s v="Con"/>
    <n v="0.28000000000000003"/>
    <n v="0.72"/>
    <n v="0.4507692307692307"/>
    <n v="0"/>
  </r>
  <r>
    <s v="Campeonato 2022"/>
    <n v="1"/>
    <s v="Boca Juniors"/>
    <n v="52"/>
    <n v="27"/>
    <n v="16"/>
    <n v="4"/>
    <n v="7"/>
    <s v="Boca Juniors"/>
    <x v="18"/>
    <n v="13"/>
    <s v="Con"/>
    <n v="0.64197530864197527"/>
    <n v="0.64197530864197527"/>
    <n v="0.44929453262786595"/>
    <n v="1"/>
  </r>
  <r>
    <s v="Campeonato 2022"/>
    <n v="2"/>
    <s v="Racing Club"/>
    <n v="50"/>
    <n v="27"/>
    <n v="14"/>
    <n v="8"/>
    <n v="5"/>
    <s v="Racing Club"/>
    <x v="18"/>
    <n v="13"/>
    <s v="Con"/>
    <n v="0.61728395061728392"/>
    <n v="0.64197530864197527"/>
    <n v="0.44929453262786595"/>
    <n v="1"/>
  </r>
  <r>
    <s v="Campeonato 2022"/>
    <n v="3"/>
    <s v="River Plate"/>
    <n v="47"/>
    <n v="27"/>
    <n v="14"/>
    <n v="5"/>
    <n v="8"/>
    <s v="River Plate"/>
    <x v="18"/>
    <n v="13"/>
    <s v="Con"/>
    <n v="0.58024691358024694"/>
    <n v="0.64197530864197527"/>
    <n v="0.44929453262786595"/>
    <n v="1"/>
  </r>
  <r>
    <s v="Campeonato 2022"/>
    <n v="4"/>
    <s v="Huracan"/>
    <n v="47"/>
    <n v="27"/>
    <n v="12"/>
    <n v="11"/>
    <n v="4"/>
    <s v="Huracan"/>
    <x v="18"/>
    <n v="13"/>
    <s v="Con"/>
    <n v="0.58024691358024694"/>
    <n v="0.64197530864197527"/>
    <n v="0.44929453262786595"/>
    <n v="1"/>
  </r>
  <r>
    <s v="Campeonato 2022"/>
    <n v="5"/>
    <s v="Atl Tucuman"/>
    <n v="46"/>
    <n v="27"/>
    <n v="12"/>
    <n v="10"/>
    <n v="5"/>
    <s v="Atl Tucuman"/>
    <x v="18"/>
    <n v="13"/>
    <s v="Con"/>
    <n v="0.5679012345679012"/>
    <n v="0.64197530864197527"/>
    <n v="0.44929453262786595"/>
    <n v="1"/>
  </r>
  <r>
    <s v="Campeonato 2022"/>
    <n v="6"/>
    <s v="San Lorenzo"/>
    <n v="43"/>
    <n v="27"/>
    <n v="10"/>
    <n v="13"/>
    <n v="4"/>
    <s v="San Lorenzo"/>
    <x v="18"/>
    <n v="13"/>
    <s v="Con"/>
    <n v="0.53086419753086422"/>
    <n v="0.64197530864197527"/>
    <n v="0.44929453262786595"/>
    <n v="1"/>
  </r>
  <r>
    <s v="Campeonato 2022"/>
    <n v="7"/>
    <s v="Tigre"/>
    <n v="43"/>
    <n v="27"/>
    <n v="11"/>
    <n v="10"/>
    <n v="6"/>
    <s v="Tigre"/>
    <x v="18"/>
    <n v="13"/>
    <s v="Con"/>
    <n v="0.53086419753086422"/>
    <n v="0.64197530864197527"/>
    <n v="0.44929453262786595"/>
    <n v="1"/>
  </r>
  <r>
    <s v="Campeonato 2022"/>
    <n v="8"/>
    <s v="Argentinos"/>
    <n v="42"/>
    <n v="27"/>
    <n v="12"/>
    <n v="6"/>
    <n v="9"/>
    <s v="Argentinos"/>
    <x v="18"/>
    <n v="13"/>
    <s v="Con"/>
    <n v="0.51851851851851849"/>
    <n v="0.64197530864197527"/>
    <n v="0.44929453262786595"/>
    <n v="1"/>
  </r>
  <r>
    <s v="Campeonato 2022"/>
    <n v="9"/>
    <s v="Gimnasia (LP)"/>
    <n v="41"/>
    <n v="27"/>
    <n v="11"/>
    <n v="8"/>
    <n v="8"/>
    <s v="Gimnasia (LP)"/>
    <x v="18"/>
    <n v="13"/>
    <s v="Con"/>
    <n v="0.50617283950617287"/>
    <n v="0.64197530864197527"/>
    <n v="0.44929453262786595"/>
    <n v="1"/>
  </r>
  <r>
    <s v="Campeonato 2022"/>
    <n v="10"/>
    <s v="Patronato"/>
    <n v="40"/>
    <n v="27"/>
    <n v="11"/>
    <n v="7"/>
    <n v="9"/>
    <s v="Patronato"/>
    <x v="18"/>
    <n v="13"/>
    <s v="Con"/>
    <n v="0.49382716049382713"/>
    <n v="0.64197530864197527"/>
    <n v="0.44929453262786595"/>
    <n v="1"/>
  </r>
  <r>
    <s v="Campeonato 2022"/>
    <n v="11"/>
    <s v="Newells"/>
    <n v="40"/>
    <n v="27"/>
    <n v="11"/>
    <n v="7"/>
    <n v="9"/>
    <s v="Newells"/>
    <x v="18"/>
    <n v="13"/>
    <s v="Con"/>
    <n v="0.49382716049382713"/>
    <n v="0.64197530864197527"/>
    <n v="0.44929453262786595"/>
    <n v="1"/>
  </r>
  <r>
    <s v="Campeonato 2022"/>
    <n v="12"/>
    <s v="Def y Justicia"/>
    <n v="40"/>
    <n v="27"/>
    <n v="10"/>
    <n v="10"/>
    <n v="7"/>
    <s v="Def y Justicia"/>
    <x v="18"/>
    <n v="13"/>
    <s v="Con"/>
    <n v="0.49382716049382713"/>
    <n v="0.64197530864197527"/>
    <n v="0.44929453262786595"/>
    <n v="1"/>
  </r>
  <r>
    <s v="Campeonato 2022"/>
    <n v="13"/>
    <s v="Talleres (C)"/>
    <n v="35"/>
    <n v="27"/>
    <n v="9"/>
    <n v="8"/>
    <n v="10"/>
    <s v="Talleres (C)"/>
    <x v="18"/>
    <n v="13"/>
    <s v="Con"/>
    <n v="0.43209876543209874"/>
    <n v="0.64197530864197527"/>
    <n v="0.44929453262786595"/>
    <n v="0"/>
  </r>
  <r>
    <s v="Campeonato 2022"/>
    <n v="14"/>
    <s v="Independiente"/>
    <n v="35"/>
    <n v="27"/>
    <n v="9"/>
    <n v="8"/>
    <n v="10"/>
    <s v="Independiente"/>
    <x v="18"/>
    <n v="13"/>
    <s v="Con"/>
    <n v="0.43209876543209874"/>
    <n v="0.64197530864197527"/>
    <n v="0.44929453262786595"/>
    <n v="0"/>
  </r>
  <r>
    <s v="Campeonato 2022"/>
    <n v="15"/>
    <s v="Godoy Cruz"/>
    <n v="35"/>
    <n v="27"/>
    <n v="9"/>
    <n v="8"/>
    <n v="10"/>
    <s v="Godoy Cruz"/>
    <x v="18"/>
    <n v="13"/>
    <s v="Con"/>
    <n v="0.43209876543209874"/>
    <n v="0.64197530864197527"/>
    <n v="0.44929453262786595"/>
    <n v="0"/>
  </r>
  <r>
    <s v="Campeonato 2022"/>
    <n v="16"/>
    <s v="Central Cba (SdE)"/>
    <n v="34"/>
    <n v="27"/>
    <n v="10"/>
    <n v="4"/>
    <n v="13"/>
    <s v="Central Cba (SdE)"/>
    <x v="18"/>
    <n v="13"/>
    <s v="Con"/>
    <n v="0.41975308641975306"/>
    <n v="0.64197530864197527"/>
    <n v="0.44929453262786595"/>
    <n v="0"/>
  </r>
  <r>
    <s v="Campeonato 2022"/>
    <n v="17"/>
    <s v="Barracas Central"/>
    <n v="34"/>
    <n v="27"/>
    <n v="8"/>
    <n v="10"/>
    <n v="9"/>
    <s v="Barracas Central"/>
    <x v="18"/>
    <n v="13"/>
    <s v="Con"/>
    <n v="0.41975308641975306"/>
    <n v="0.64197530864197527"/>
    <n v="0.44929453262786595"/>
    <n v="0"/>
  </r>
  <r>
    <s v="Campeonato 2022"/>
    <n v="18"/>
    <s v="Estudiantes (LP)"/>
    <n v="33"/>
    <n v="27"/>
    <n v="9"/>
    <n v="6"/>
    <n v="12"/>
    <s v="Estudiantes (LP)"/>
    <x v="18"/>
    <n v="13"/>
    <s v="Con"/>
    <n v="0.40740740740740738"/>
    <n v="0.64197530864197527"/>
    <n v="0.44929453262786595"/>
    <n v="0"/>
  </r>
  <r>
    <s v="Campeonato 2022"/>
    <n v="19"/>
    <s v="Platense"/>
    <n v="32"/>
    <n v="27"/>
    <n v="7"/>
    <n v="11"/>
    <n v="9"/>
    <s v="Platense"/>
    <x v="18"/>
    <n v="13"/>
    <s v="Con"/>
    <n v="0.39506172839506171"/>
    <n v="0.64197530864197527"/>
    <n v="0.44929453262786595"/>
    <n v="0"/>
  </r>
  <r>
    <s v="Campeonato 2022"/>
    <n v="20"/>
    <s v="Rosario Central"/>
    <n v="32"/>
    <n v="27"/>
    <n v="7"/>
    <n v="11"/>
    <n v="9"/>
    <s v="Rosario Central"/>
    <x v="18"/>
    <n v="13"/>
    <s v="Con"/>
    <n v="0.39506172839506171"/>
    <n v="0.64197530864197527"/>
    <n v="0.44929453262786595"/>
    <n v="0"/>
  </r>
  <r>
    <s v="Campeonato 2022"/>
    <n v="21"/>
    <s v="Sarmiento (J)"/>
    <n v="32"/>
    <n v="27"/>
    <n v="8"/>
    <n v="8"/>
    <n v="11"/>
    <s v="Sarmiento (J)"/>
    <x v="18"/>
    <n v="13"/>
    <s v="Con"/>
    <n v="0.39506172839506171"/>
    <n v="0.64197530864197527"/>
    <n v="0.44929453262786595"/>
    <n v="0"/>
  </r>
  <r>
    <s v="Campeonato 2022"/>
    <n v="22"/>
    <s v="Union"/>
    <n v="32"/>
    <n v="27"/>
    <n v="8"/>
    <n v="8"/>
    <n v="11"/>
    <s v="Union"/>
    <x v="18"/>
    <n v="13"/>
    <s v="Con"/>
    <n v="0.39506172839506171"/>
    <n v="0.64197530864197527"/>
    <n v="0.44929453262786595"/>
    <n v="0"/>
  </r>
  <r>
    <s v="Campeonato 2022"/>
    <n v="23"/>
    <s v="Arsenal"/>
    <n v="30"/>
    <n v="27"/>
    <n v="6"/>
    <n v="12"/>
    <n v="9"/>
    <s v="Arsenal"/>
    <x v="18"/>
    <n v="13"/>
    <s v="Con"/>
    <n v="0.37037037037037035"/>
    <n v="0.64197530864197527"/>
    <n v="0.44929453262786595"/>
    <n v="0"/>
  </r>
  <r>
    <s v="Campeonato 2022"/>
    <n v="24"/>
    <s v="Banfield"/>
    <n v="30"/>
    <n v="27"/>
    <n v="7"/>
    <n v="9"/>
    <n v="11"/>
    <s v="Banfield"/>
    <x v="18"/>
    <n v="13"/>
    <s v="Con"/>
    <n v="0.37037037037037035"/>
    <n v="0.64197530864197527"/>
    <n v="0.44929453262786595"/>
    <n v="0"/>
  </r>
  <r>
    <s v="Campeonato 2022"/>
    <n v="25"/>
    <s v="Colon"/>
    <n v="29"/>
    <n v="27"/>
    <n v="7"/>
    <n v="8"/>
    <n v="12"/>
    <s v="Colon"/>
    <x v="18"/>
    <n v="13"/>
    <s v="Con"/>
    <n v="0.35802469135802467"/>
    <n v="0.64197530864197527"/>
    <n v="0.44929453262786595"/>
    <n v="0"/>
  </r>
  <r>
    <s v="Campeonato 2022"/>
    <n v="26"/>
    <s v="Velez"/>
    <n v="28"/>
    <n v="27"/>
    <n v="6"/>
    <n v="10"/>
    <n v="11"/>
    <s v="Velez"/>
    <x v="18"/>
    <n v="13"/>
    <s v="Con"/>
    <n v="0.34567901234567899"/>
    <n v="0.64197530864197527"/>
    <n v="0.44929453262786595"/>
    <n v="0"/>
  </r>
  <r>
    <s v="Campeonato 2022"/>
    <n v="27"/>
    <s v="Lanus"/>
    <n v="21"/>
    <n v="27"/>
    <n v="5"/>
    <n v="6"/>
    <n v="16"/>
    <s v="Lanus"/>
    <x v="18"/>
    <n v="13"/>
    <s v="Con"/>
    <n v="0.25925925925925924"/>
    <n v="0.64197530864197527"/>
    <n v="0.44929453262786595"/>
    <n v="0"/>
  </r>
  <r>
    <s v="Campeonato 2022"/>
    <n v="28"/>
    <s v="Aldosivi"/>
    <n v="16"/>
    <n v="27"/>
    <n v="4"/>
    <n v="4"/>
    <n v="19"/>
    <s v="Aldosivi"/>
    <x v="18"/>
    <n v="13"/>
    <s v="Con"/>
    <n v="0.19753086419753085"/>
    <n v="0.64197530864197527"/>
    <n v="0.44929453262786595"/>
    <n v="0"/>
  </r>
  <r>
    <s v="Copa de la Liga 2021"/>
    <n v="1"/>
    <s v="Colon"/>
    <n v="25"/>
    <n v="13"/>
    <n v="7"/>
    <n v="4"/>
    <n v="2"/>
    <s v="Colon"/>
    <x v="19"/>
    <n v="12"/>
    <s v="Con"/>
    <n v="0.64102564102564108"/>
    <n v="0.79487179487179482"/>
    <n v="0.45364891518737682"/>
    <n v="1"/>
  </r>
  <r>
    <s v="Copa de la Liga 2021"/>
    <n v="2"/>
    <s v="Estudiantes (LP)"/>
    <n v="22"/>
    <n v="13"/>
    <n v="6"/>
    <n v="4"/>
    <n v="3"/>
    <s v="Estudiantes (LP)"/>
    <x v="19"/>
    <n v="12"/>
    <s v="Con"/>
    <n v="0.5641025641025641"/>
    <n v="0.79487179487179482"/>
    <n v="0.45364891518737682"/>
    <n v="1"/>
  </r>
  <r>
    <s v="Copa de la Liga 2021"/>
    <n v="3"/>
    <s v="River Plate"/>
    <n v="21"/>
    <n v="13"/>
    <n v="6"/>
    <n v="3"/>
    <n v="4"/>
    <s v="River Plate"/>
    <x v="19"/>
    <n v="12"/>
    <s v="Con"/>
    <n v="0.53846153846153844"/>
    <n v="0.79487179487179482"/>
    <n v="0.45364891518737682"/>
    <n v="1"/>
  </r>
  <r>
    <s v="Copa de la Liga 2021"/>
    <n v="4"/>
    <s v="Racing Club"/>
    <n v="21"/>
    <n v="13"/>
    <n v="6"/>
    <n v="3"/>
    <n v="4"/>
    <s v="Racing Club"/>
    <x v="19"/>
    <n v="12"/>
    <s v="Con"/>
    <n v="0.53846153846153844"/>
    <n v="0.79487179487179482"/>
    <n v="0.45364891518737682"/>
    <n v="1"/>
  </r>
  <r>
    <s v="Copa de la Liga 2021"/>
    <n v="5"/>
    <s v="San Lorenzo"/>
    <n v="21"/>
    <n v="13"/>
    <n v="6"/>
    <n v="3"/>
    <n v="4"/>
    <s v="San Lorenzo"/>
    <x v="19"/>
    <n v="12"/>
    <s v="Con"/>
    <n v="0.53846153846153844"/>
    <n v="0.79487179487179482"/>
    <n v="0.45364891518737682"/>
    <n v="1"/>
  </r>
  <r>
    <s v="Copa de la Liga 2021"/>
    <n v="6"/>
    <s v="Banfield"/>
    <n v="20"/>
    <n v="13"/>
    <n v="5"/>
    <n v="5"/>
    <n v="3"/>
    <s v="Banfield"/>
    <x v="19"/>
    <n v="12"/>
    <s v="Con"/>
    <n v="0.51282051282051277"/>
    <n v="0.79487179487179482"/>
    <n v="0.45364891518737682"/>
    <n v="1"/>
  </r>
  <r>
    <s v="Copa de la Liga 2021"/>
    <n v="7"/>
    <s v="Argentinos"/>
    <n v="19"/>
    <n v="13"/>
    <n v="5"/>
    <n v="4"/>
    <n v="4"/>
    <s v="Argentinos"/>
    <x v="19"/>
    <n v="12"/>
    <s v="Con"/>
    <n v="0.48717948717948717"/>
    <n v="0.79487179487179482"/>
    <n v="0.45364891518737682"/>
    <n v="1"/>
  </r>
  <r>
    <s v="Copa de la Liga 2021"/>
    <n v="8"/>
    <s v="Rosario Central"/>
    <n v="18"/>
    <n v="13"/>
    <n v="5"/>
    <n v="3"/>
    <n v="5"/>
    <s v="Rosario Central"/>
    <x v="19"/>
    <n v="12"/>
    <s v="Con"/>
    <n v="0.46153846153846156"/>
    <n v="0.79487179487179482"/>
    <n v="0.45364891518737682"/>
    <n v="1"/>
  </r>
  <r>
    <s v="Copa de la Liga 2021"/>
    <n v="9"/>
    <s v="Central Cba (SdE)"/>
    <n v="17"/>
    <n v="13"/>
    <n v="4"/>
    <n v="5"/>
    <n v="4"/>
    <s v="Central Cba (SdE)"/>
    <x v="19"/>
    <n v="12"/>
    <s v="Con"/>
    <n v="0.4358974358974359"/>
    <n v="0.79487179487179482"/>
    <n v="0.45364891518737682"/>
    <n v="0"/>
  </r>
  <r>
    <s v="Copa de la Liga 2021"/>
    <n v="10"/>
    <s v="Godoy Cruz"/>
    <n v="15"/>
    <n v="13"/>
    <n v="4"/>
    <n v="3"/>
    <n v="6"/>
    <s v="Godoy Cruz"/>
    <x v="19"/>
    <n v="12"/>
    <s v="Con"/>
    <n v="0.38461538461538464"/>
    <n v="0.79487179487179482"/>
    <n v="0.45364891518737682"/>
    <n v="0"/>
  </r>
  <r>
    <s v="Copa de la Liga 2021"/>
    <n v="11"/>
    <s v="Platense"/>
    <n v="14"/>
    <n v="13"/>
    <n v="4"/>
    <n v="2"/>
    <n v="7"/>
    <s v="Platense"/>
    <x v="19"/>
    <n v="12"/>
    <s v="Con"/>
    <n v="0.35897435897435898"/>
    <n v="0.79487179487179482"/>
    <n v="0.45364891518737682"/>
    <n v="0"/>
  </r>
  <r>
    <s v="Copa de la Liga 2021"/>
    <n v="12"/>
    <s v="Arsenal"/>
    <n v="12"/>
    <n v="13"/>
    <n v="3"/>
    <n v="3"/>
    <n v="7"/>
    <s v="Arsenal"/>
    <x v="19"/>
    <n v="12"/>
    <s v="Con"/>
    <n v="0.30769230769230771"/>
    <n v="0.79487179487179482"/>
    <n v="0.45364891518737682"/>
    <n v="0"/>
  </r>
  <r>
    <s v="Copa de la Liga 2021"/>
    <n v="13"/>
    <s v="Aldosivi"/>
    <n v="11"/>
    <n v="13"/>
    <n v="3"/>
    <n v="2"/>
    <n v="8"/>
    <s v="Aldosivi"/>
    <x v="19"/>
    <n v="12"/>
    <s v="Con"/>
    <n v="0.28205128205128205"/>
    <n v="0.79487179487179482"/>
    <n v="0.45364891518737682"/>
    <n v="0"/>
  </r>
  <r>
    <s v="Copa de la Liga 2021"/>
    <n v="1"/>
    <s v="Velez"/>
    <n v="31"/>
    <n v="13"/>
    <n v="10"/>
    <n v="1"/>
    <n v="2"/>
    <s v="Velez"/>
    <x v="19"/>
    <n v="12"/>
    <s v="Con"/>
    <n v="0.79487179487179482"/>
    <n v="0.79487179487179482"/>
    <n v="0.45364891518737682"/>
    <n v="1"/>
  </r>
  <r>
    <s v="Copa de la Liga 2021"/>
    <n v="2"/>
    <s v="Boca Juniors"/>
    <n v="22"/>
    <n v="13"/>
    <n v="6"/>
    <n v="4"/>
    <n v="3"/>
    <s v="Boca Juniors"/>
    <x v="19"/>
    <n v="12"/>
    <s v="Con"/>
    <n v="0.5641025641025641"/>
    <n v="0.79487179487179482"/>
    <n v="0.45364891518737682"/>
    <n v="1"/>
  </r>
  <r>
    <s v="Copa de la Liga 2021"/>
    <n v="3"/>
    <s v="Independiente"/>
    <n v="20"/>
    <n v="13"/>
    <n v="6"/>
    <n v="2"/>
    <n v="5"/>
    <s v="Independiente"/>
    <x v="19"/>
    <n v="12"/>
    <s v="Con"/>
    <n v="0.51282051282051277"/>
    <n v="0.79487179487179482"/>
    <n v="0.45364891518737682"/>
    <n v="1"/>
  </r>
  <r>
    <s v="Copa de la Liga 2021"/>
    <n v="4"/>
    <s v="Talleres (C)"/>
    <n v="20"/>
    <n v="13"/>
    <n v="5"/>
    <n v="5"/>
    <n v="3"/>
    <s v="Talleres (C)"/>
    <x v="19"/>
    <n v="12"/>
    <s v="Con"/>
    <n v="0.51282051282051277"/>
    <n v="0.79487179487179482"/>
    <n v="0.45364891518737682"/>
    <n v="1"/>
  </r>
  <r>
    <s v="Copa de la Liga 2021"/>
    <n v="5"/>
    <s v="Lanus"/>
    <n v="19"/>
    <n v="13"/>
    <n v="6"/>
    <n v="1"/>
    <n v="6"/>
    <s v="Lanus"/>
    <x v="19"/>
    <n v="12"/>
    <s v="Con"/>
    <n v="0.48717948717948717"/>
    <n v="0.79487179487179482"/>
    <n v="0.45364891518737682"/>
    <n v="1"/>
  </r>
  <r>
    <s v="Copa de la Liga 2021"/>
    <n v="6"/>
    <s v="Union"/>
    <n v="19"/>
    <n v="13"/>
    <n v="4"/>
    <n v="7"/>
    <n v="2"/>
    <s v="Union"/>
    <x v="19"/>
    <n v="12"/>
    <s v="Con"/>
    <n v="0.48717948717948717"/>
    <n v="0.79487179487179482"/>
    <n v="0.45364891518737682"/>
    <n v="1"/>
  </r>
  <r>
    <s v="Copa de la Liga 2021"/>
    <n v="7"/>
    <s v="Atl Tucuman"/>
    <n v="18"/>
    <n v="13"/>
    <n v="5"/>
    <n v="3"/>
    <n v="5"/>
    <s v="Atl Tucuman"/>
    <x v="19"/>
    <n v="12"/>
    <s v="Con"/>
    <n v="0.46153846153846156"/>
    <n v="0.79487179487179482"/>
    <n v="0.45364891518737682"/>
    <n v="1"/>
  </r>
  <r>
    <s v="Copa de la Liga 2021"/>
    <n v="8"/>
    <s v="Gimnasia (LP)"/>
    <n v="15"/>
    <n v="13"/>
    <n v="3"/>
    <n v="6"/>
    <n v="4"/>
    <s v="Gimnasia (LP)"/>
    <x v="19"/>
    <n v="12"/>
    <s v="Con"/>
    <n v="0.38461538461538464"/>
    <n v="0.79487179487179482"/>
    <n v="0.45364891518737682"/>
    <n v="0"/>
  </r>
  <r>
    <s v="Copa de la Liga 2021"/>
    <n v="9"/>
    <s v="Huracan"/>
    <n v="13"/>
    <n v="13"/>
    <n v="2"/>
    <n v="7"/>
    <n v="4"/>
    <s v="Huracan"/>
    <x v="19"/>
    <n v="12"/>
    <s v="Con"/>
    <n v="0.33333333333333331"/>
    <n v="0.79487179487179482"/>
    <n v="0.45364891518737682"/>
    <n v="0"/>
  </r>
  <r>
    <s v="Copa de la Liga 2021"/>
    <n v="10"/>
    <s v="Patronato"/>
    <n v="12"/>
    <n v="13"/>
    <n v="4"/>
    <n v="0"/>
    <n v="9"/>
    <s v="Patronato"/>
    <x v="19"/>
    <n v="12"/>
    <s v="Con"/>
    <n v="0.30769230769230771"/>
    <n v="0.79487179487179482"/>
    <n v="0.45364891518737682"/>
    <n v="0"/>
  </r>
  <r>
    <s v="Copa de la Liga 2021"/>
    <n v="11"/>
    <s v="Def y Justicia"/>
    <n v="12"/>
    <n v="13"/>
    <n v="3"/>
    <n v="3"/>
    <n v="7"/>
    <s v="Def y Justicia"/>
    <x v="19"/>
    <n v="12"/>
    <s v="Con"/>
    <n v="0.30769230769230771"/>
    <n v="0.79487179487179482"/>
    <n v="0.45364891518737682"/>
    <n v="0"/>
  </r>
  <r>
    <s v="Copa de la Liga 2021"/>
    <n v="12"/>
    <s v="Sarmiento (J)"/>
    <n v="12"/>
    <n v="13"/>
    <n v="2"/>
    <n v="6"/>
    <n v="5"/>
    <s v="Sarmiento (J)"/>
    <x v="19"/>
    <n v="12"/>
    <s v="Con"/>
    <n v="0.30769230769230771"/>
    <n v="0.79487179487179482"/>
    <n v="0.45364891518737682"/>
    <n v="0"/>
  </r>
  <r>
    <s v="Copa de la Liga 2021"/>
    <n v="13"/>
    <s v="Newells"/>
    <n v="11"/>
    <n v="13"/>
    <n v="2"/>
    <n v="5"/>
    <n v="6"/>
    <s v="Newells"/>
    <x v="19"/>
    <n v="12"/>
    <s v="Con"/>
    <n v="0.28205128205128205"/>
    <n v="0.79487179487179482"/>
    <n v="0.45364891518737682"/>
    <n v="0"/>
  </r>
  <r>
    <s v="Copa de la Liga 2022"/>
    <n v="1"/>
    <s v="Racing Club"/>
    <n v="30"/>
    <n v="14"/>
    <n v="8"/>
    <n v="6"/>
    <n v="0"/>
    <s v="Racing Club"/>
    <x v="20"/>
    <n v="13"/>
    <s v="Con"/>
    <n v="0.7142857142857143"/>
    <n v="0.7142857142857143"/>
    <n v="0.44982993197278931"/>
    <n v="1"/>
  </r>
  <r>
    <s v="Copa de la Liga 2022"/>
    <n v="2"/>
    <s v="River Plate"/>
    <n v="29"/>
    <n v="14"/>
    <n v="9"/>
    <n v="2"/>
    <n v="3"/>
    <s v="River Plate"/>
    <x v="20"/>
    <n v="13"/>
    <s v="Con"/>
    <n v="0.69047619047619047"/>
    <n v="0.7142857142857143"/>
    <n v="0.44982993197278931"/>
    <n v="1"/>
  </r>
  <r>
    <s v="Copa de la Liga 2022"/>
    <n v="3"/>
    <s v="Def y Justicia"/>
    <n v="25"/>
    <n v="14"/>
    <n v="7"/>
    <n v="4"/>
    <n v="3"/>
    <s v="Def y Justicia"/>
    <x v="20"/>
    <n v="13"/>
    <s v="Con"/>
    <n v="0.59523809523809523"/>
    <n v="0.7142857142857143"/>
    <n v="0.44982993197278931"/>
    <n v="1"/>
  </r>
  <r>
    <s v="Copa de la Liga 2022"/>
    <n v="4"/>
    <s v="Argentinos"/>
    <n v="25"/>
    <n v="14"/>
    <n v="7"/>
    <n v="4"/>
    <n v="3"/>
    <s v="Argentinos"/>
    <x v="20"/>
    <n v="13"/>
    <s v="Con"/>
    <n v="0.59523809523809523"/>
    <n v="0.7142857142857143"/>
    <n v="0.44982993197278931"/>
    <n v="1"/>
  </r>
  <r>
    <s v="Copa de la Liga 2022"/>
    <n v="5"/>
    <s v="Gimnasia (LP)"/>
    <n v="24"/>
    <n v="14"/>
    <n v="7"/>
    <n v="3"/>
    <n v="4"/>
    <s v="Gimnasia (LP)"/>
    <x v="20"/>
    <n v="13"/>
    <s v="Con"/>
    <n v="0.5714285714285714"/>
    <n v="0.7142857142857143"/>
    <n v="0.44982993197278931"/>
    <n v="1"/>
  </r>
  <r>
    <s v="Copa de la Liga 2022"/>
    <n v="6"/>
    <s v="Newells"/>
    <n v="23"/>
    <n v="14"/>
    <n v="7"/>
    <n v="2"/>
    <n v="5"/>
    <s v="Newells"/>
    <x v="20"/>
    <n v="13"/>
    <s v="Con"/>
    <n v="0.54761904761904767"/>
    <n v="0.7142857142857143"/>
    <n v="0.44982993197278931"/>
    <n v="1"/>
  </r>
  <r>
    <s v="Copa de la Liga 2022"/>
    <n v="7"/>
    <s v="Sarmiento (J)"/>
    <n v="21"/>
    <n v="14"/>
    <n v="6"/>
    <n v="3"/>
    <n v="5"/>
    <s v="Sarmiento (J)"/>
    <x v="20"/>
    <n v="13"/>
    <s v="Con"/>
    <n v="0.5"/>
    <n v="0.7142857142857143"/>
    <n v="0.44982993197278931"/>
    <n v="1"/>
  </r>
  <r>
    <s v="Copa de la Liga 2022"/>
    <n v="8"/>
    <s v="Banfield"/>
    <n v="19"/>
    <n v="14"/>
    <n v="5"/>
    <n v="4"/>
    <n v="5"/>
    <s v="Banfield"/>
    <x v="20"/>
    <n v="13"/>
    <s v="Con"/>
    <n v="0.45238095238095238"/>
    <n v="0.7142857142857143"/>
    <n v="0.44982993197278931"/>
    <n v="1"/>
  </r>
  <r>
    <s v="Copa de la Liga 2022"/>
    <n v="9"/>
    <s v="Union"/>
    <n v="17"/>
    <n v="14"/>
    <n v="5"/>
    <n v="2"/>
    <n v="7"/>
    <s v="Union"/>
    <x v="20"/>
    <n v="13"/>
    <s v="Con"/>
    <n v="0.40476190476190477"/>
    <n v="0.7142857142857143"/>
    <n v="0.44982993197278931"/>
    <n v="0"/>
  </r>
  <r>
    <s v="Copa de la Liga 2022"/>
    <n v="10"/>
    <s v="San Lorenzo"/>
    <n v="15"/>
    <n v="14"/>
    <n v="3"/>
    <n v="6"/>
    <n v="5"/>
    <s v="San Lorenzo"/>
    <x v="20"/>
    <n v="13"/>
    <s v="Con"/>
    <n v="0.35714285714285715"/>
    <n v="0.7142857142857143"/>
    <n v="0.44982993197278931"/>
    <n v="0"/>
  </r>
  <r>
    <s v="Copa de la Liga 2022"/>
    <n v="11"/>
    <s v="Atl Tucuman"/>
    <n v="11"/>
    <n v="14"/>
    <n v="2"/>
    <n v="5"/>
    <n v="7"/>
    <s v="Atl Tucuman"/>
    <x v="20"/>
    <n v="13"/>
    <s v="Con"/>
    <n v="0.26190476190476192"/>
    <n v="0.7142857142857143"/>
    <n v="0.44982993197278931"/>
    <n v="0"/>
  </r>
  <r>
    <s v="Copa de la Liga 2022"/>
    <n v="12"/>
    <s v="Talleres (C)"/>
    <n v="11"/>
    <n v="14"/>
    <n v="3"/>
    <n v="2"/>
    <n v="9"/>
    <s v="Talleres (C)"/>
    <x v="20"/>
    <n v="13"/>
    <s v="Con"/>
    <n v="0.26190476190476192"/>
    <n v="0.7142857142857143"/>
    <n v="0.44982993197278931"/>
    <n v="0"/>
  </r>
  <r>
    <s v="Copa de la Liga 2022"/>
    <n v="13"/>
    <s v="Platense"/>
    <n v="10"/>
    <n v="14"/>
    <n v="2"/>
    <n v="4"/>
    <n v="8"/>
    <s v="Platense"/>
    <x v="20"/>
    <n v="13"/>
    <s v="Con"/>
    <n v="0.23809523809523808"/>
    <n v="0.7142857142857143"/>
    <n v="0.44982993197278931"/>
    <n v="0"/>
  </r>
  <r>
    <s v="Copa de la Liga 2022"/>
    <n v="14"/>
    <s v="Patronato"/>
    <n v="10"/>
    <n v="14"/>
    <n v="3"/>
    <n v="1"/>
    <n v="10"/>
    <s v="Patronato"/>
    <x v="20"/>
    <n v="13"/>
    <s v="Con"/>
    <n v="0.23809523809523808"/>
    <n v="0.7142857142857143"/>
    <n v="0.44982993197278931"/>
    <n v="0"/>
  </r>
  <r>
    <s v="Copa de la Liga 2022"/>
    <n v="1"/>
    <s v="Estudiantes (LP)"/>
    <n v="28"/>
    <n v="14"/>
    <n v="8"/>
    <n v="4"/>
    <n v="2"/>
    <s v="Estudiantes (LP)"/>
    <x v="20"/>
    <n v="13"/>
    <s v="Con"/>
    <n v="0.66666666666666663"/>
    <n v="0.7142857142857143"/>
    <n v="0.44982993197278931"/>
    <n v="1"/>
  </r>
  <r>
    <s v="Copa de la Liga 2022"/>
    <n v="2"/>
    <s v="Boca Juniors"/>
    <n v="27"/>
    <n v="14"/>
    <n v="7"/>
    <n v="6"/>
    <n v="1"/>
    <s v="Boca Juniors"/>
    <x v="20"/>
    <n v="13"/>
    <s v="Con"/>
    <n v="0.6428571428571429"/>
    <n v="0.7142857142857143"/>
    <n v="0.44982993197278931"/>
    <n v="1"/>
  </r>
  <r>
    <s v="Copa de la Liga 2022"/>
    <n v="3"/>
    <s v="Tigre"/>
    <n v="20"/>
    <n v="14"/>
    <n v="5"/>
    <n v="5"/>
    <n v="4"/>
    <s v="Tigre"/>
    <x v="20"/>
    <n v="13"/>
    <s v="Con"/>
    <n v="0.47619047619047616"/>
    <n v="0.7142857142857143"/>
    <n v="0.44982993197278931"/>
    <n v="1"/>
  </r>
  <r>
    <s v="Copa de la Liga 2022"/>
    <n v="4"/>
    <s v="Aldosivi"/>
    <n v="20"/>
    <n v="14"/>
    <n v="6"/>
    <n v="2"/>
    <n v="6"/>
    <s v="Aldosivi"/>
    <x v="20"/>
    <n v="13"/>
    <s v="Con"/>
    <n v="0.47619047619047616"/>
    <n v="0.7142857142857143"/>
    <n v="0.44982993197278931"/>
    <n v="1"/>
  </r>
  <r>
    <s v="Copa de la Liga 2022"/>
    <n v="5"/>
    <s v="Barracas Central"/>
    <n v="19"/>
    <n v="14"/>
    <n v="6"/>
    <n v="1"/>
    <n v="7"/>
    <s v="Barracas Central"/>
    <x v="20"/>
    <n v="13"/>
    <s v="Con"/>
    <n v="0.45238095238095238"/>
    <n v="0.7142857142857143"/>
    <n v="0.44982993197278931"/>
    <n v="1"/>
  </r>
  <r>
    <s v="Copa de la Liga 2022"/>
    <n v="6"/>
    <s v="Velez"/>
    <n v="18"/>
    <n v="14"/>
    <n v="4"/>
    <n v="6"/>
    <n v="4"/>
    <s v="Velez"/>
    <x v="20"/>
    <n v="13"/>
    <s v="Con"/>
    <n v="0.42857142857142855"/>
    <n v="0.7142857142857143"/>
    <n v="0.44982993197278931"/>
    <n v="0"/>
  </r>
  <r>
    <s v="Copa de la Liga 2022"/>
    <n v="7"/>
    <s v="Huracan"/>
    <n v="18"/>
    <n v="14"/>
    <n v="5"/>
    <n v="3"/>
    <n v="6"/>
    <s v="Huracan"/>
    <x v="20"/>
    <n v="13"/>
    <s v="Con"/>
    <n v="0.42857142857142855"/>
    <n v="0.7142857142857143"/>
    <n v="0.44982993197278931"/>
    <n v="0"/>
  </r>
  <r>
    <s v="Copa de la Liga 2022"/>
    <n v="8"/>
    <s v="Arsenal"/>
    <n v="17"/>
    <n v="14"/>
    <n v="3"/>
    <n v="8"/>
    <n v="3"/>
    <s v="Arsenal"/>
    <x v="20"/>
    <n v="13"/>
    <s v="Con"/>
    <n v="0.40476190476190477"/>
    <n v="0.7142857142857143"/>
    <n v="0.44982993197278931"/>
    <n v="0"/>
  </r>
  <r>
    <s v="Copa de la Liga 2022"/>
    <n v="9"/>
    <s v="Colon"/>
    <n v="16"/>
    <n v="14"/>
    <n v="3"/>
    <n v="7"/>
    <n v="4"/>
    <s v="Colon"/>
    <x v="20"/>
    <n v="13"/>
    <s v="Con"/>
    <n v="0.38095238095238093"/>
    <n v="0.7142857142857143"/>
    <n v="0.44982993197278931"/>
    <n v="0"/>
  </r>
  <r>
    <s v="Copa de la Liga 2022"/>
    <n v="10"/>
    <s v="Independiente"/>
    <n v="16"/>
    <n v="14"/>
    <n v="3"/>
    <n v="7"/>
    <n v="4"/>
    <s v="Independiente"/>
    <x v="20"/>
    <n v="13"/>
    <s v="Con"/>
    <n v="0.38095238095238093"/>
    <n v="0.7142857142857143"/>
    <n v="0.44982993197278931"/>
    <n v="0"/>
  </r>
  <r>
    <s v="Copa de la Liga 2022"/>
    <n v="11"/>
    <s v="Godoy Cruz"/>
    <n v="16"/>
    <n v="14"/>
    <n v="3"/>
    <n v="7"/>
    <n v="4"/>
    <s v="Godoy Cruz"/>
    <x v="20"/>
    <n v="13"/>
    <s v="Con"/>
    <n v="0.38095238095238093"/>
    <n v="0.7142857142857143"/>
    <n v="0.44982993197278931"/>
    <n v="0"/>
  </r>
  <r>
    <s v="Copa de la Liga 2022"/>
    <n v="12"/>
    <s v="Lanus"/>
    <n v="15"/>
    <n v="14"/>
    <n v="3"/>
    <n v="6"/>
    <n v="5"/>
    <s v="Lanus"/>
    <x v="20"/>
    <n v="13"/>
    <s v="Con"/>
    <n v="0.35714285714285715"/>
    <n v="0.7142857142857143"/>
    <n v="0.44982993197278931"/>
    <n v="0"/>
  </r>
  <r>
    <s v="Copa de la Liga 2022"/>
    <n v="13"/>
    <s v="Central Cba (SdE)"/>
    <n v="15"/>
    <n v="14"/>
    <n v="3"/>
    <n v="6"/>
    <n v="5"/>
    <s v="Central Cba (SdE)"/>
    <x v="20"/>
    <n v="13"/>
    <s v="Con"/>
    <n v="0.35714285714285715"/>
    <n v="0.7142857142857143"/>
    <n v="0.44982993197278931"/>
    <n v="0"/>
  </r>
  <r>
    <s v="Copa de la Liga 2022"/>
    <n v="14"/>
    <s v="Rosario Central"/>
    <n v="14"/>
    <n v="14"/>
    <n v="4"/>
    <n v="2"/>
    <n v="8"/>
    <s v="Rosario Central"/>
    <x v="20"/>
    <n v="13"/>
    <s v="Con"/>
    <n v="0.33333333333333331"/>
    <n v="0.7142857142857143"/>
    <n v="0.44982993197278931"/>
    <n v="0"/>
  </r>
  <r>
    <s v="LIGA PROFESIONAL 2023"/>
    <n v="1"/>
    <s v="River Plate"/>
    <n v="61"/>
    <n v="27"/>
    <n v="19"/>
    <n v="4"/>
    <n v="4"/>
    <s v="River Plate"/>
    <x v="21"/>
    <n v="14"/>
    <s v="Con"/>
    <n v="0.75308641975308643"/>
    <n v="0.75308641975308643"/>
    <n v="0.44664902998236328"/>
    <n v="1"/>
  </r>
  <r>
    <s v="LIGA PROFESIONAL 2023"/>
    <n v="2"/>
    <s v="Talleres (C)"/>
    <n v="50"/>
    <n v="27"/>
    <n v="14"/>
    <n v="8"/>
    <n v="5"/>
    <s v="Talleres (C)"/>
    <x v="21"/>
    <n v="14"/>
    <s v="Con"/>
    <n v="0.61728395061728392"/>
    <n v="0.75308641975308643"/>
    <n v="0.44664902998236328"/>
    <n v="1"/>
  </r>
  <r>
    <s v="LIGA PROFESIONAL 2023"/>
    <n v="3"/>
    <s v="San Lorenzo"/>
    <n v="46"/>
    <n v="27"/>
    <n v="12"/>
    <n v="10"/>
    <n v="5"/>
    <s v="San Lorenzo"/>
    <x v="21"/>
    <n v="14"/>
    <s v="Con"/>
    <n v="0.5679012345679012"/>
    <n v="0.75308641975308643"/>
    <n v="0.44664902998236328"/>
    <n v="1"/>
  </r>
  <r>
    <s v="LIGA PROFESIONAL 2023"/>
    <n v="4"/>
    <s v="Lanus"/>
    <n v="45"/>
    <n v="27"/>
    <n v="12"/>
    <n v="9"/>
    <n v="6"/>
    <s v="Lanus"/>
    <x v="21"/>
    <n v="14"/>
    <s v="Con"/>
    <n v="0.55555555555555558"/>
    <n v="0.75308641975308643"/>
    <n v="0.44664902998236328"/>
    <n v="1"/>
  </r>
  <r>
    <s v="LIGA PROFESIONAL 2023"/>
    <n v="5"/>
    <s v="Estudiantes (LP)"/>
    <n v="45"/>
    <n v="27"/>
    <n v="12"/>
    <n v="9"/>
    <n v="6"/>
    <s v="Estudiantes (LP)"/>
    <x v="21"/>
    <n v="14"/>
    <s v="Con"/>
    <n v="0.55555555555555558"/>
    <n v="0.75308641975308643"/>
    <n v="0.44664902998236328"/>
    <n v="1"/>
  </r>
  <r>
    <s v="LIGA PROFESIONAL 2023"/>
    <n v="6"/>
    <s v="Def y Justicia"/>
    <n v="44"/>
    <n v="27"/>
    <n v="12"/>
    <n v="8"/>
    <n v="7"/>
    <s v="Def y Justicia"/>
    <x v="21"/>
    <n v="14"/>
    <s v="Con"/>
    <n v="0.54320987654320985"/>
    <n v="0.75308641975308643"/>
    <n v="0.44664902998236328"/>
    <n v="1"/>
  </r>
  <r>
    <s v="LIGA PROFESIONAL 2023"/>
    <n v="7"/>
    <s v="Boca Juniors"/>
    <n v="44"/>
    <n v="27"/>
    <n v="13"/>
    <n v="5"/>
    <n v="9"/>
    <s v="Boca Juniors"/>
    <x v="21"/>
    <n v="14"/>
    <s v="Con"/>
    <n v="0.54320987654320985"/>
    <n v="0.75308641975308643"/>
    <n v="0.44664902998236328"/>
    <n v="1"/>
  </r>
  <r>
    <s v="LIGA PROFESIONAL 2023"/>
    <n v="8"/>
    <s v="Rosario Central"/>
    <n v="42"/>
    <n v="27"/>
    <n v="10"/>
    <n v="12"/>
    <n v="5"/>
    <s v="Rosario Central"/>
    <x v="21"/>
    <n v="14"/>
    <s v="Con"/>
    <n v="0.51851851851851849"/>
    <n v="0.75308641975308643"/>
    <n v="0.44664902998236328"/>
    <n v="1"/>
  </r>
  <r>
    <s v="LIGA PROFESIONAL 2023"/>
    <n v="9"/>
    <s v="Godoy Cruz"/>
    <n v="41"/>
    <n v="27"/>
    <n v="11"/>
    <n v="8"/>
    <n v="8"/>
    <s v="Godoy Cruz"/>
    <x v="21"/>
    <n v="14"/>
    <s v="Con"/>
    <n v="0.50617283950617287"/>
    <n v="0.75308641975308643"/>
    <n v="0.44664902998236328"/>
    <n v="1"/>
  </r>
  <r>
    <s v="LIGA PROFESIONAL 2023"/>
    <n v="10"/>
    <s v="Argentinos"/>
    <n v="40"/>
    <n v="27"/>
    <n v="11"/>
    <n v="7"/>
    <n v="9"/>
    <s v="Argentinos"/>
    <x v="21"/>
    <n v="14"/>
    <s v="Con"/>
    <n v="0.49382716049382713"/>
    <n v="0.75308641975308643"/>
    <n v="0.44664902998236328"/>
    <n v="1"/>
  </r>
  <r>
    <s v="LIGA PROFESIONAL 2023"/>
    <n v="11"/>
    <s v="Atl Tucuman"/>
    <n v="37"/>
    <n v="27"/>
    <n v="9"/>
    <n v="10"/>
    <n v="8"/>
    <s v="Atl Tucuman"/>
    <x v="21"/>
    <n v="14"/>
    <s v="Con"/>
    <n v="0.4567901234567901"/>
    <n v="0.75308641975308643"/>
    <n v="0.44664902998236328"/>
    <n v="1"/>
  </r>
  <r>
    <s v="LIGA PROFESIONAL 2023"/>
    <n v="12"/>
    <s v="Racing Club"/>
    <n v="36"/>
    <n v="27"/>
    <n v="9"/>
    <n v="9"/>
    <n v="9"/>
    <s v="Racing Club"/>
    <x v="21"/>
    <n v="14"/>
    <s v="Con"/>
    <n v="0.44444444444444442"/>
    <n v="0.75308641975308643"/>
    <n v="0.44664902998236328"/>
    <n v="0"/>
  </r>
  <r>
    <s v="LIGA PROFESIONAL 2023"/>
    <n v="13"/>
    <s v="Belgrano"/>
    <n v="36"/>
    <n v="27"/>
    <n v="10"/>
    <n v="6"/>
    <n v="11"/>
    <s v="Belgrano"/>
    <x v="21"/>
    <n v="14"/>
    <s v="Con"/>
    <n v="0.44444444444444442"/>
    <n v="0.75308641975308643"/>
    <n v="0.44664902998236328"/>
    <n v="0"/>
  </r>
  <r>
    <s v="LIGA PROFESIONAL 2023"/>
    <n v="14"/>
    <s v="Newells"/>
    <n v="35"/>
    <n v="27"/>
    <n v="8"/>
    <n v="11"/>
    <n v="8"/>
    <s v="Newells"/>
    <x v="21"/>
    <n v="14"/>
    <s v="Con"/>
    <n v="0.43209876543209874"/>
    <n v="0.75308641975308643"/>
    <n v="0.44664902998236328"/>
    <n v="0"/>
  </r>
  <r>
    <s v="LIGA PROFESIONAL 2023"/>
    <n v="15"/>
    <s v="Barracas Central"/>
    <n v="35"/>
    <n v="27"/>
    <n v="8"/>
    <n v="11"/>
    <n v="8"/>
    <s v="Barracas Central"/>
    <x v="21"/>
    <n v="14"/>
    <s v="Con"/>
    <n v="0.43209876543209874"/>
    <n v="0.75308641975308643"/>
    <n v="0.44664902998236328"/>
    <n v="0"/>
  </r>
  <r>
    <s v="LIGA PROFESIONAL 2023"/>
    <n v="16"/>
    <s v="Tigre"/>
    <n v="34"/>
    <n v="27"/>
    <n v="9"/>
    <n v="7"/>
    <n v="11"/>
    <s v="Tigre"/>
    <x v="21"/>
    <n v="14"/>
    <s v="Con"/>
    <n v="0.41975308641975306"/>
    <n v="0.75308641975308643"/>
    <n v="0.44664902998236328"/>
    <n v="0"/>
  </r>
  <r>
    <s v="LIGA PROFESIONAL 2023"/>
    <n v="17"/>
    <s v="Platense"/>
    <n v="34"/>
    <n v="27"/>
    <n v="9"/>
    <n v="7"/>
    <n v="11"/>
    <s v="Platense"/>
    <x v="21"/>
    <n v="14"/>
    <s v="Con"/>
    <n v="0.41975308641975306"/>
    <n v="0.75308641975308643"/>
    <n v="0.44664902998236328"/>
    <n v="0"/>
  </r>
  <r>
    <s v="LIGA PROFESIONAL 2023"/>
    <n v="18"/>
    <s v="Instituto"/>
    <n v="32"/>
    <n v="27"/>
    <n v="8"/>
    <n v="8"/>
    <n v="11"/>
    <s v="Instituto"/>
    <x v="21"/>
    <n v="14"/>
    <s v="Con"/>
    <n v="0.39506172839506171"/>
    <n v="0.75308641975308643"/>
    <n v="0.44664902998236328"/>
    <n v="0"/>
  </r>
  <r>
    <s v="LIGA PROFESIONAL 2023"/>
    <n v="19"/>
    <s v="Sarmiento (J)"/>
    <n v="30"/>
    <n v="27"/>
    <n v="7"/>
    <n v="9"/>
    <n v="11"/>
    <s v="Sarmiento (J)"/>
    <x v="21"/>
    <n v="14"/>
    <s v="Con"/>
    <n v="0.37037037037037035"/>
    <n v="0.75308641975308643"/>
    <n v="0.44664902998236328"/>
    <n v="0"/>
  </r>
  <r>
    <s v="LIGA PROFESIONAL 2023"/>
    <n v="20"/>
    <s v="Union"/>
    <n v="30"/>
    <n v="27"/>
    <n v="6"/>
    <n v="12"/>
    <n v="9"/>
    <s v="Union"/>
    <x v="21"/>
    <n v="14"/>
    <s v="Con"/>
    <n v="0.37037037037037035"/>
    <n v="0.75308641975308643"/>
    <n v="0.44664902998236328"/>
    <n v="0"/>
  </r>
  <r>
    <s v="LIGA PROFESIONAL 2023"/>
    <n v="21"/>
    <s v="Banfield"/>
    <n v="30"/>
    <n v="27"/>
    <n v="7"/>
    <n v="9"/>
    <n v="11"/>
    <s v="Banfield"/>
    <x v="21"/>
    <n v="14"/>
    <s v="Con"/>
    <n v="0.37037037037037035"/>
    <n v="0.75308641975308643"/>
    <n v="0.44664902998236328"/>
    <n v="0"/>
  </r>
  <r>
    <s v="LIGA PROFESIONAL 2023"/>
    <n v="22"/>
    <s v="Gimnasia (LP)"/>
    <n v="30"/>
    <n v="27"/>
    <n v="7"/>
    <n v="9"/>
    <n v="11"/>
    <s v="Gimnasia (LP)"/>
    <x v="21"/>
    <n v="14"/>
    <s v="Con"/>
    <n v="0.37037037037037035"/>
    <n v="0.75308641975308643"/>
    <n v="0.44664902998236328"/>
    <n v="0"/>
  </r>
  <r>
    <s v="LIGA PROFESIONAL 2023"/>
    <n v="23"/>
    <s v="Central Cba (SdE)"/>
    <n v="29"/>
    <n v="27"/>
    <n v="7"/>
    <n v="8"/>
    <n v="12"/>
    <s v="Central Cba (SdE)"/>
    <x v="21"/>
    <n v="14"/>
    <s v="Con"/>
    <n v="0.35802469135802467"/>
    <n v="0.75308641975308643"/>
    <n v="0.44664902998236328"/>
    <n v="0"/>
  </r>
  <r>
    <s v="LIGA PROFESIONAL 2023"/>
    <n v="24"/>
    <s v="Independiente"/>
    <n v="28"/>
    <n v="27"/>
    <n v="6"/>
    <n v="10"/>
    <n v="11"/>
    <s v="Independiente"/>
    <x v="21"/>
    <n v="14"/>
    <s v="Con"/>
    <n v="0.34567901234567899"/>
    <n v="0.75308641975308643"/>
    <n v="0.44664902998236328"/>
    <n v="0"/>
  </r>
  <r>
    <s v="LIGA PROFESIONAL 2023"/>
    <n v="25"/>
    <s v="Velez"/>
    <n v="27"/>
    <n v="27"/>
    <n v="5"/>
    <n v="12"/>
    <n v="10"/>
    <s v="Velez"/>
    <x v="21"/>
    <n v="14"/>
    <s v="Con"/>
    <n v="0.33333333333333331"/>
    <n v="0.75308641975308643"/>
    <n v="0.44664902998236328"/>
    <n v="0"/>
  </r>
  <r>
    <s v="LIGA PROFESIONAL 2023"/>
    <n v="26"/>
    <s v="Huracan"/>
    <n v="25"/>
    <n v="27"/>
    <n v="6"/>
    <n v="7"/>
    <n v="14"/>
    <s v="Huracan"/>
    <x v="21"/>
    <n v="14"/>
    <s v="Con"/>
    <n v="0.30864197530864196"/>
    <n v="0.75308641975308643"/>
    <n v="0.44664902998236328"/>
    <n v="0"/>
  </r>
  <r>
    <s v="LIGA PROFESIONAL 2023"/>
    <n v="27"/>
    <s v="Colon"/>
    <n v="25"/>
    <n v="27"/>
    <n v="4"/>
    <n v="13"/>
    <n v="10"/>
    <s v="Colon"/>
    <x v="21"/>
    <n v="14"/>
    <s v="Con"/>
    <n v="0.30864197530864196"/>
    <n v="0.75308641975308643"/>
    <n v="0.44664902998236328"/>
    <n v="0"/>
  </r>
  <r>
    <s v="LIGA PROFESIONAL 2023"/>
    <n v="28"/>
    <s v="Arsenal"/>
    <n v="22"/>
    <n v="27"/>
    <n v="6"/>
    <n v="4"/>
    <n v="17"/>
    <s v="Arsenal"/>
    <x v="21"/>
    <n v="14"/>
    <s v="Con"/>
    <n v="0.27160493827160492"/>
    <n v="0.75308641975308643"/>
    <n v="0.44664902998236328"/>
    <n v="0"/>
  </r>
  <r>
    <s v="COPA DE LA LIGA PROFESIONAL 2023"/>
    <n v="1"/>
    <s v="Huracan"/>
    <n v="26"/>
    <n v="14"/>
    <n v="8"/>
    <n v="2"/>
    <n v="4"/>
    <s v="Huracan"/>
    <x v="22"/>
    <n v="14"/>
    <s v="Con"/>
    <n v="0.61904761904761907"/>
    <n v="0.61904761904761907"/>
    <n v="0.44315803244374685"/>
    <n v="1"/>
  </r>
  <r>
    <s v="COPA DE LA LIGA PROFESIONAL 2023"/>
    <n v="2"/>
    <s v="River Plate"/>
    <n v="24"/>
    <n v="14"/>
    <n v="7"/>
    <n v="3"/>
    <n v="4"/>
    <s v="River Plate"/>
    <x v="22"/>
    <n v="14"/>
    <s v="Con"/>
    <n v="0.5714285714285714"/>
    <n v="0.61904761904761907"/>
    <n v="0.44315803244374685"/>
    <n v="1"/>
  </r>
  <r>
    <s v="COPA DE LA LIGA PROFESIONAL 2023"/>
    <n v="3"/>
    <s v="Banfield"/>
    <n v="23"/>
    <n v="14"/>
    <n v="6"/>
    <n v="5"/>
    <n v="3"/>
    <s v="Banfield"/>
    <x v="22"/>
    <n v="14"/>
    <s v="Con"/>
    <n v="0.54761904761904767"/>
    <n v="0.61904761904761907"/>
    <n v="0.44315803244374685"/>
    <n v="1"/>
  </r>
  <r>
    <s v="COPA DE LA LIGA PROFESIONAL 2023"/>
    <n v="4"/>
    <s v="Rosario Central"/>
    <n v="23"/>
    <n v="14"/>
    <n v="6"/>
    <n v="5"/>
    <n v="3"/>
    <s v="Rosario Central"/>
    <x v="22"/>
    <n v="14"/>
    <s v="Con"/>
    <n v="0.54761904761904767"/>
    <n v="0.61904761904761907"/>
    <n v="0.44315803244374685"/>
    <n v="1"/>
  </r>
  <r>
    <s v="COPA DE LA LIGA PROFESIONAL 2023"/>
    <n v="5"/>
    <s v="Independiente"/>
    <n v="23"/>
    <n v="14"/>
    <n v="6"/>
    <n v="5"/>
    <n v="3"/>
    <s v="Independiente"/>
    <x v="22"/>
    <n v="14"/>
    <s v="Con"/>
    <n v="0.54761904761904767"/>
    <n v="0.61904761904761907"/>
    <n v="0.44315803244374685"/>
    <n v="1"/>
  </r>
  <r>
    <s v="COPA DE LA LIGA PROFESIONAL 2023"/>
    <n v="6"/>
    <s v="Velez"/>
    <n v="22"/>
    <n v="14"/>
    <n v="6"/>
    <n v="4"/>
    <n v="4"/>
    <s v="Velez"/>
    <x v="22"/>
    <n v="14"/>
    <s v="Con"/>
    <n v="0.52380952380952384"/>
    <n v="0.61904761904761907"/>
    <n v="0.44315803244374685"/>
    <n v="1"/>
  </r>
  <r>
    <s v="COPA DE LA LIGA PROFESIONAL 2023"/>
    <n v="7"/>
    <s v="Instituto"/>
    <n v="20"/>
    <n v="14"/>
    <n v="4"/>
    <n v="8"/>
    <n v="2"/>
    <s v="Instituto"/>
    <x v="22"/>
    <n v="14"/>
    <s v="Con"/>
    <n v="0.47619047619047616"/>
    <n v="0.61904761904761907"/>
    <n v="0.44315803244374685"/>
    <n v="1"/>
  </r>
  <r>
    <s v="COPA DE LA LIGA PROFESIONAL 2023"/>
    <n v="8"/>
    <s v="Colon"/>
    <n v="20"/>
    <n v="14"/>
    <n v="6"/>
    <n v="2"/>
    <n v="6"/>
    <s v="Colon"/>
    <x v="22"/>
    <n v="14"/>
    <s v="Con"/>
    <n v="0.47619047619047616"/>
    <n v="0.61904761904761907"/>
    <n v="0.44315803244374685"/>
    <n v="1"/>
  </r>
  <r>
    <s v="COPA DE LA LIGA PROFESIONAL 2023"/>
    <n v="9"/>
    <s v="Talleres (C)"/>
    <n v="17"/>
    <n v="14"/>
    <n v="4"/>
    <n v="5"/>
    <n v="5"/>
    <s v="Talleres (C)"/>
    <x v="22"/>
    <n v="14"/>
    <s v="Con"/>
    <n v="0.40476190476190477"/>
    <n v="0.61904761904761907"/>
    <n v="0.44315803244374685"/>
    <n v="0"/>
  </r>
  <r>
    <s v="COPA DE LA LIGA PROFESIONAL 2023"/>
    <n v="10"/>
    <s v="Atl Tucuman"/>
    <n v="17"/>
    <n v="14"/>
    <n v="4"/>
    <n v="5"/>
    <n v="5"/>
    <s v="Atl Tucuman"/>
    <x v="22"/>
    <n v="14"/>
    <s v="Con"/>
    <n v="0.40476190476190477"/>
    <n v="0.61904761904761907"/>
    <n v="0.44315803244374685"/>
    <n v="0"/>
  </r>
  <r>
    <s v="COPA DE LA LIGA PROFESIONAL 2023"/>
    <n v="11"/>
    <s v="Gimnasia (LP)"/>
    <n v="15"/>
    <n v="14"/>
    <n v="4"/>
    <n v="3"/>
    <n v="7"/>
    <s v="Gimnasia (LP)"/>
    <x v="22"/>
    <n v="14"/>
    <s v="Con"/>
    <n v="0.35714285714285715"/>
    <n v="0.61904761904761907"/>
    <n v="0.44315803244374685"/>
    <n v="0"/>
  </r>
  <r>
    <s v="COPA DE LA LIGA PROFESIONAL 2023"/>
    <n v="12"/>
    <s v="Argentinos"/>
    <n v="14"/>
    <n v="13"/>
    <n v="3"/>
    <n v="4"/>
    <n v="6"/>
    <s v="Argentinos"/>
    <x v="22"/>
    <n v="14"/>
    <s v="Con"/>
    <n v="0.35897435897435898"/>
    <n v="0.61904761904761907"/>
    <n v="0.44315803244374685"/>
    <n v="0"/>
  </r>
  <r>
    <s v="COPA DE LA LIGA PROFESIONAL 2023"/>
    <n v="13"/>
    <s v="Arsenal"/>
    <n v="13"/>
    <n v="14"/>
    <n v="3"/>
    <n v="4"/>
    <n v="7"/>
    <s v="Arsenal"/>
    <x v="22"/>
    <n v="14"/>
    <s v="Con"/>
    <n v="0.30952380952380953"/>
    <n v="0.61904761904761907"/>
    <n v="0.44315803244374685"/>
    <n v="0"/>
  </r>
  <r>
    <s v="COPA DE LA LIGA PROFESIONAL 2023"/>
    <n v="14"/>
    <s v="Barracas Central"/>
    <n v="14"/>
    <n v="13"/>
    <n v="3"/>
    <n v="4"/>
    <n v="6"/>
    <s v="Barracas Central"/>
    <x v="22"/>
    <n v="14"/>
    <s v="Con"/>
    <n v="0.35897435897435898"/>
    <n v="0.61904761904761907"/>
    <n v="0.44315803244374685"/>
    <n v="0"/>
  </r>
  <r>
    <s v="COPA DE LA LIGA PROFESIONAL 2023"/>
    <n v="1"/>
    <s v="Godoy Cruz"/>
    <n v="22"/>
    <n v="14"/>
    <n v="5"/>
    <n v="7"/>
    <n v="1"/>
    <s v="Godoy Cruz"/>
    <x v="22"/>
    <n v="14"/>
    <s v="Con"/>
    <n v="0.52380952380952384"/>
    <n v="0.61904761904761907"/>
    <n v="0.44315803244374685"/>
    <n v="1"/>
  </r>
  <r>
    <s v="COPA DE LA LIGA PROFESIONAL 2023"/>
    <n v="2"/>
    <s v="Belgrano"/>
    <n v="21"/>
    <n v="14"/>
    <n v="5"/>
    <n v="6"/>
    <n v="2"/>
    <s v="Belgrano"/>
    <x v="22"/>
    <n v="14"/>
    <s v="Con"/>
    <n v="0.5"/>
    <n v="0.61904761904761907"/>
    <n v="0.44315803244374685"/>
    <n v="1"/>
  </r>
  <r>
    <s v="COPA DE LA LIGA PROFESIONAL 2023"/>
    <n v="3"/>
    <s v="Racing Club"/>
    <n v="24"/>
    <n v="14"/>
    <n v="5"/>
    <n v="6"/>
    <n v="2"/>
    <s v="Racing Club"/>
    <x v="22"/>
    <n v="14"/>
    <s v="Con"/>
    <n v="0.5714285714285714"/>
    <n v="0.61904761904761907"/>
    <n v="0.44315803244374685"/>
    <n v="1"/>
  </r>
  <r>
    <s v="COPA DE LA LIGA PROFESIONAL 2023"/>
    <n v="4"/>
    <s v="Platense"/>
    <n v="20"/>
    <n v="14"/>
    <n v="5"/>
    <n v="5"/>
    <n v="4"/>
    <s v="Platense"/>
    <x v="22"/>
    <n v="14"/>
    <s v="Con"/>
    <n v="0.47619047619047616"/>
    <n v="0.61904761904761907"/>
    <n v="0.44315803244374685"/>
    <n v="1"/>
  </r>
  <r>
    <s v="COPA DE LA LIGA PROFESIONAL 2023"/>
    <n v="5"/>
    <s v="Central Cba (SdE)"/>
    <n v="19"/>
    <n v="14"/>
    <n v="5"/>
    <n v="4"/>
    <n v="4"/>
    <s v="Central Cba (SdE)"/>
    <x v="22"/>
    <n v="14"/>
    <s v="Con"/>
    <n v="0.45238095238095238"/>
    <n v="0.61904761904761907"/>
    <n v="0.44315803244374685"/>
    <n v="1"/>
  </r>
  <r>
    <s v="COPA DE LA LIGA PROFESIONAL 2023"/>
    <n v="6"/>
    <s v="Sarmiento (J)"/>
    <n v="16"/>
    <n v="14"/>
    <n v="3"/>
    <n v="7"/>
    <n v="4"/>
    <s v="Sarmiento (J)"/>
    <x v="22"/>
    <n v="14"/>
    <s v="Con"/>
    <n v="0.38095238095238093"/>
    <n v="0.61904761904761907"/>
    <n v="0.44315803244374685"/>
    <n v="0"/>
  </r>
  <r>
    <s v="COPA DE LA LIGA PROFESIONAL 2023"/>
    <n v="7"/>
    <s v="Estudiantes (LP)"/>
    <n v="17"/>
    <n v="14"/>
    <n v="4"/>
    <n v="4"/>
    <n v="5"/>
    <s v="Estudiantes (LP)"/>
    <x v="22"/>
    <n v="14"/>
    <s v="Con"/>
    <n v="0.40476190476190477"/>
    <n v="0.61904761904761907"/>
    <n v="0.44315803244374685"/>
    <n v="0"/>
  </r>
  <r>
    <s v="COPA DE LA LIGA PROFESIONAL 2023"/>
    <n v="8"/>
    <s v="Union"/>
    <n v="16"/>
    <n v="14"/>
    <n v="3"/>
    <n v="7"/>
    <n v="4"/>
    <s v="Union"/>
    <x v="22"/>
    <n v="14"/>
    <s v="Con"/>
    <n v="0.38095238095238093"/>
    <n v="0.61904761904761907"/>
    <n v="0.44315803244374685"/>
    <n v="0"/>
  </r>
  <r>
    <s v="COPA DE LA LIGA PROFESIONAL 2023"/>
    <n v="9"/>
    <s v="Newells"/>
    <n v="18"/>
    <n v="14"/>
    <n v="4"/>
    <n v="3"/>
    <n v="6"/>
    <s v="Newells"/>
    <x v="22"/>
    <n v="14"/>
    <s v="Con"/>
    <n v="0.42857142857142855"/>
    <n v="0.61904761904761907"/>
    <n v="0.44315803244374685"/>
    <n v="0"/>
  </r>
  <r>
    <s v="COPA DE LA LIGA PROFESIONAL 2023"/>
    <n v="10"/>
    <s v="Boca Juniors"/>
    <n v="18"/>
    <n v="14"/>
    <n v="4"/>
    <n v="3"/>
    <n v="6"/>
    <s v="Boca Juniors"/>
    <x v="22"/>
    <n v="14"/>
    <s v="Con"/>
    <n v="0.42857142857142855"/>
    <n v="0.61904761904761907"/>
    <n v="0.44315803244374685"/>
    <n v="0"/>
  </r>
  <r>
    <s v="COPA DE LA LIGA PROFESIONAL 2023"/>
    <n v="11"/>
    <s v="San Lorenzo"/>
    <n v="18"/>
    <n v="14"/>
    <n v="2"/>
    <n v="9"/>
    <n v="2"/>
    <s v="San Lorenzo"/>
    <x v="22"/>
    <n v="14"/>
    <s v="Con"/>
    <n v="0.42857142857142855"/>
    <n v="0.61904761904761907"/>
    <n v="0.44315803244374685"/>
    <n v="0"/>
  </r>
  <r>
    <s v="COPA DE LA LIGA PROFESIONAL 2023"/>
    <n v="12"/>
    <s v="Def y Justicia"/>
    <n v="14"/>
    <n v="14"/>
    <n v="3"/>
    <n v="5"/>
    <n v="5"/>
    <s v="Def y Justicia"/>
    <x v="22"/>
    <n v="14"/>
    <s v="Con"/>
    <n v="0.33333333333333331"/>
    <n v="0.61904761904761907"/>
    <n v="0.44315803244374685"/>
    <n v="0"/>
  </r>
  <r>
    <s v="COPA DE LA LIGA PROFESIONAL 2023"/>
    <n v="13"/>
    <s v="Tigre"/>
    <n v="13"/>
    <n v="14"/>
    <n v="3"/>
    <n v="4"/>
    <n v="7"/>
    <s v="Tigre"/>
    <x v="22"/>
    <n v="14"/>
    <s v="Con"/>
    <n v="0.30952380952380953"/>
    <n v="0.61904761904761907"/>
    <n v="0.44315803244374685"/>
    <n v="0"/>
  </r>
  <r>
    <s v="COPA DE LA LIGA PROFESIONAL 2023"/>
    <n v="14"/>
    <s v="Lanus"/>
    <n v="12"/>
    <n v="14"/>
    <n v="2"/>
    <n v="5"/>
    <n v="6"/>
    <s v="Lanus"/>
    <x v="22"/>
    <n v="14"/>
    <s v="Con"/>
    <n v="0.2857142857142857"/>
    <n v="0.61904761904761907"/>
    <n v="0.44315803244374685"/>
    <n v="0"/>
  </r>
  <r>
    <s v="COPA DE LA LIGA PROFESIONAL 2024"/>
    <n v="1"/>
    <s v="River Plate"/>
    <n v="27"/>
    <n v="14"/>
    <n v="7"/>
    <n v="6"/>
    <n v="1"/>
    <s v="River Plate"/>
    <x v="23"/>
    <n v="15"/>
    <s v="Con"/>
    <n v="0.6428571428571429"/>
    <n v="0.69047619047619047"/>
    <n v="0.45153061224489793"/>
    <n v="1"/>
  </r>
  <r>
    <s v="COPA DE LA LIGA PROFESIONAL 2024"/>
    <n v="2"/>
    <s v="Argentinos"/>
    <n v="26"/>
    <n v="14"/>
    <n v="7"/>
    <n v="5"/>
    <n v="2"/>
    <s v="Argentinos"/>
    <x v="23"/>
    <n v="15"/>
    <s v="Con"/>
    <n v="0.61904761904761907"/>
    <n v="0.69047619047619047"/>
    <n v="0.45153061224489793"/>
    <n v="1"/>
  </r>
  <r>
    <s v="COPA DE LA LIGA PROFESIONAL 2024"/>
    <n v="3"/>
    <s v="Barracas Central"/>
    <n v="26"/>
    <n v="14"/>
    <n v="7"/>
    <n v="5"/>
    <n v="2"/>
    <s v="Barracas Central"/>
    <x v="23"/>
    <n v="15"/>
    <s v="Con"/>
    <n v="0.61904761904761907"/>
    <n v="0.69047619047619047"/>
    <n v="0.45153061224489793"/>
    <n v="1"/>
  </r>
  <r>
    <s v="COPA DE LA LIGA PROFESIONAL 2024"/>
    <n v="4"/>
    <s v="Velez"/>
    <n v="25"/>
    <n v="14"/>
    <n v="7"/>
    <n v="4"/>
    <n v="3"/>
    <s v="Velez"/>
    <x v="23"/>
    <n v="15"/>
    <s v="Con"/>
    <n v="0.59523809523809523"/>
    <n v="0.69047619047619047"/>
    <n v="0.45153061224489793"/>
    <n v="1"/>
  </r>
  <r>
    <s v="COPA DE LA LIGA PROFESIONAL 2024"/>
    <n v="5"/>
    <s v="Talleres (C)"/>
    <n v="24"/>
    <n v="14"/>
    <n v="6"/>
    <n v="6"/>
    <n v="2"/>
    <s v="Talleres (C)"/>
    <x v="23"/>
    <n v="15"/>
    <s v="Con"/>
    <n v="0.5714285714285714"/>
    <n v="0.69047619047619047"/>
    <n v="0.45153061224489793"/>
    <n v="1"/>
  </r>
  <r>
    <s v="COPA DE LA LIGA PROFESIONAL 2024"/>
    <n v="6"/>
    <s v="Independiente"/>
    <n v="23"/>
    <n v="14"/>
    <n v="6"/>
    <n v="5"/>
    <n v="3"/>
    <s v="Independiente"/>
    <x v="23"/>
    <n v="15"/>
    <s v="Con"/>
    <n v="0.54761904761904767"/>
    <n v="0.69047619047619047"/>
    <n v="0.45153061224489793"/>
    <n v="1"/>
  </r>
  <r>
    <s v="COPA DE LA LIGA PROFESIONAL 2024"/>
    <n v="7"/>
    <s v="Instituto"/>
    <n v="17"/>
    <n v="14"/>
    <n v="5"/>
    <n v="2"/>
    <n v="7"/>
    <s v="Instituto"/>
    <x v="23"/>
    <n v="15"/>
    <s v="Con"/>
    <n v="0.40476190476190477"/>
    <n v="0.69047619047619047"/>
    <n v="0.45153061224489793"/>
    <n v="0"/>
  </r>
  <r>
    <s v="COPA DE LA LIGA PROFESIONAL 2024"/>
    <n v="8"/>
    <s v="Banfield"/>
    <n v="17"/>
    <n v="14"/>
    <n v="4"/>
    <n v="5"/>
    <n v="5"/>
    <s v="Banfield"/>
    <x v="23"/>
    <n v="15"/>
    <s v="Con"/>
    <n v="0.40476190476190477"/>
    <n v="0.69047619047619047"/>
    <n v="0.45153061224489793"/>
    <n v="0"/>
  </r>
  <r>
    <s v="COPA DE LA LIGA PROFESIONAL 2024"/>
    <n v="9"/>
    <s v="Huracan"/>
    <n v="16"/>
    <n v="14"/>
    <n v="4"/>
    <n v="4"/>
    <n v="6"/>
    <s v="Huracan"/>
    <x v="23"/>
    <n v="15"/>
    <s v="Con"/>
    <n v="0.38095238095238093"/>
    <n v="0.69047619047619047"/>
    <n v="0.45153061224489793"/>
    <n v="0"/>
  </r>
  <r>
    <s v="COPA DE LA LIGA PROFESIONAL 2024"/>
    <n v="10"/>
    <s v="Gimnasia (LP)"/>
    <n v="16"/>
    <n v="14"/>
    <n v="5"/>
    <n v="1"/>
    <n v="8"/>
    <s v="Gimnasia (LP)"/>
    <x v="23"/>
    <n v="15"/>
    <s v="Con"/>
    <n v="0.38095238095238093"/>
    <n v="0.69047619047619047"/>
    <n v="0.45153061224489793"/>
    <n v="0"/>
  </r>
  <r>
    <s v="COPA DE LA LIGA PROFESIONAL 2024"/>
    <n v="11"/>
    <s v="Rosario Central"/>
    <n v="15"/>
    <n v="14"/>
    <n v="4"/>
    <n v="3"/>
    <n v="7"/>
    <s v="Rosario Central"/>
    <x v="23"/>
    <n v="15"/>
    <s v="Con"/>
    <n v="0.35714285714285715"/>
    <n v="0.69047619047619047"/>
    <n v="0.45153061224489793"/>
    <n v="0"/>
  </r>
  <r>
    <s v="COPA DE LA LIGA PROFESIONAL 2024"/>
    <n v="12"/>
    <s v="Riestra"/>
    <n v="13"/>
    <n v="14"/>
    <n v="3"/>
    <n v="4"/>
    <n v="7"/>
    <s v="Deportivo Riestra"/>
    <x v="23"/>
    <n v="15"/>
    <s v="Con"/>
    <n v="0.30952380952380953"/>
    <n v="0.69047619047619047"/>
    <n v="0.45153061224489793"/>
    <n v="0"/>
  </r>
  <r>
    <s v="COPA DE LA LIGA PROFESIONAL 2024"/>
    <n v="13"/>
    <s v="Atl Tucuman"/>
    <n v="10"/>
    <n v="14"/>
    <n v="1"/>
    <n v="7"/>
    <n v="6"/>
    <s v="Atl Tucuman"/>
    <x v="23"/>
    <n v="15"/>
    <s v="Con"/>
    <n v="0.23809523809523808"/>
    <n v="0.69047619047619047"/>
    <n v="0.45153061224489793"/>
    <n v="0"/>
  </r>
  <r>
    <s v="COPA DE LA LIGA PROFESIONAL 2024"/>
    <n v="14"/>
    <s v="Ind Rivadavia"/>
    <n v="8"/>
    <n v="14"/>
    <n v="2"/>
    <n v="2"/>
    <n v="10"/>
    <s v="Ind Rivadavia"/>
    <x v="23"/>
    <n v="15"/>
    <s v="Con"/>
    <n v="0.19047619047619047"/>
    <n v="0.69047619047619047"/>
    <n v="0.45153061224489793"/>
    <n v="0"/>
  </r>
  <r>
    <s v="COPA DE LA LIGA PROFESIONAL 2024"/>
    <n v="1"/>
    <s v="Godoy Cruz"/>
    <n v="29"/>
    <n v="14"/>
    <n v="9"/>
    <n v="2"/>
    <n v="3"/>
    <s v="Godoy Cruz"/>
    <x v="23"/>
    <n v="15"/>
    <s v="Con"/>
    <n v="0.69047619047619047"/>
    <n v="0.69047619047619047"/>
    <n v="0.45153061224489793"/>
    <n v="1"/>
  </r>
  <r>
    <s v="COPA DE LA LIGA PROFESIONAL 2024"/>
    <n v="2"/>
    <s v="Estudiantes (LP)"/>
    <n v="27"/>
    <n v="14"/>
    <n v="8"/>
    <n v="3"/>
    <n v="3"/>
    <s v="Estudiantes (LP)"/>
    <x v="23"/>
    <n v="15"/>
    <s v="Con"/>
    <n v="0.6428571428571429"/>
    <n v="0.69047619047619047"/>
    <n v="0.45153061224489793"/>
    <n v="1"/>
  </r>
  <r>
    <s v="COPA DE LA LIGA PROFESIONAL 2024"/>
    <n v="3"/>
    <s v="Def y Justicia"/>
    <n v="26"/>
    <n v="14"/>
    <n v="7"/>
    <n v="5"/>
    <n v="2"/>
    <s v="Def y Justicia"/>
    <x v="23"/>
    <n v="15"/>
    <s v="Con"/>
    <n v="0.61904761904761907"/>
    <n v="0.69047619047619047"/>
    <n v="0.45153061224489793"/>
    <n v="1"/>
  </r>
  <r>
    <s v="COPA DE LA LIGA PROFESIONAL 2024"/>
    <n v="4"/>
    <s v="Boca Juniors"/>
    <n v="25"/>
    <n v="14"/>
    <n v="7"/>
    <n v="4"/>
    <n v="3"/>
    <s v="Boca Juniors"/>
    <x v="23"/>
    <n v="15"/>
    <s v="Con"/>
    <n v="0.59523809523809523"/>
    <n v="0.69047619047619047"/>
    <n v="0.45153061224489793"/>
    <n v="1"/>
  </r>
  <r>
    <s v="COPA DE LA LIGA PROFESIONAL 2024"/>
    <n v="5"/>
    <s v="Racing Club"/>
    <n v="24"/>
    <n v="14"/>
    <n v="7"/>
    <n v="3"/>
    <n v="4"/>
    <s v="Racing Club"/>
    <x v="23"/>
    <n v="15"/>
    <s v="Con"/>
    <n v="0.5714285714285714"/>
    <n v="0.69047619047619047"/>
    <n v="0.45153061224489793"/>
    <n v="1"/>
  </r>
  <r>
    <s v="COPA DE LA LIGA PROFESIONAL 2024"/>
    <n v="6"/>
    <s v="Lanus"/>
    <n v="23"/>
    <n v="14"/>
    <n v="7"/>
    <n v="2"/>
    <n v="5"/>
    <s v="Lanus"/>
    <x v="23"/>
    <n v="15"/>
    <s v="Con"/>
    <n v="0.54761904761904767"/>
    <n v="0.69047619047619047"/>
    <n v="0.45153061224489793"/>
    <n v="1"/>
  </r>
  <r>
    <s v="COPA DE LA LIGA PROFESIONAL 2024"/>
    <n v="7"/>
    <s v="Newells"/>
    <n v="21"/>
    <n v="14"/>
    <n v="6"/>
    <n v="3"/>
    <n v="5"/>
    <s v="Newells"/>
    <x v="23"/>
    <n v="15"/>
    <s v="Con"/>
    <n v="0.5"/>
    <n v="0.69047619047619047"/>
    <n v="0.45153061224489793"/>
    <n v="1"/>
  </r>
  <r>
    <s v="COPA DE LA LIGA PROFESIONAL 2024"/>
    <n v="8"/>
    <s v="Union"/>
    <n v="20"/>
    <n v="14"/>
    <n v="5"/>
    <n v="5"/>
    <n v="4"/>
    <s v="Union"/>
    <x v="23"/>
    <n v="15"/>
    <s v="Con"/>
    <n v="0.47619047619047616"/>
    <n v="0.69047619047619047"/>
    <n v="0.45153061224489793"/>
    <n v="1"/>
  </r>
  <r>
    <s v="COPA DE LA LIGA PROFESIONAL 2024"/>
    <n v="9"/>
    <s v="Platense"/>
    <n v="18"/>
    <n v="14"/>
    <n v="4"/>
    <n v="6"/>
    <n v="4"/>
    <s v="Platense"/>
    <x v="23"/>
    <n v="15"/>
    <s v="Con"/>
    <n v="0.42857142857142855"/>
    <n v="0.69047619047619047"/>
    <n v="0.45153061224489793"/>
    <n v="0"/>
  </r>
  <r>
    <s v="COPA DE LA LIGA PROFESIONAL 2024"/>
    <n v="10"/>
    <s v="San Lorenzo"/>
    <n v="16"/>
    <n v="14"/>
    <n v="3"/>
    <n v="7"/>
    <n v="4"/>
    <s v="San Lorenzo"/>
    <x v="23"/>
    <n v="15"/>
    <s v="Con"/>
    <n v="0.38095238095238093"/>
    <n v="0.69047619047619047"/>
    <n v="0.45153061224489793"/>
    <n v="0"/>
  </r>
  <r>
    <s v="COPA DE LA LIGA PROFESIONAL 2024"/>
    <n v="11"/>
    <s v="Belgrano"/>
    <n v="14"/>
    <n v="14"/>
    <n v="3"/>
    <n v="5"/>
    <n v="6"/>
    <s v="Belgrano"/>
    <x v="23"/>
    <n v="15"/>
    <s v="Con"/>
    <n v="0.33333333333333331"/>
    <n v="0.69047619047619047"/>
    <n v="0.45153061224489793"/>
    <n v="0"/>
  </r>
  <r>
    <s v="COPA DE LA LIGA PROFESIONAL 2024"/>
    <n v="12"/>
    <s v="Central Cba (SdE)"/>
    <n v="11"/>
    <n v="14"/>
    <n v="2"/>
    <n v="5"/>
    <n v="7"/>
    <s v="Central Cba (SdE)"/>
    <x v="23"/>
    <n v="15"/>
    <s v="Con"/>
    <n v="0.26190476190476192"/>
    <n v="0.69047619047619047"/>
    <n v="0.45153061224489793"/>
    <n v="0"/>
  </r>
  <r>
    <s v="COPA DE LA LIGA PROFESIONAL 2024"/>
    <n v="13"/>
    <s v="Sarmiento (J)"/>
    <n v="9"/>
    <n v="14"/>
    <n v="2"/>
    <n v="3"/>
    <n v="9"/>
    <s v="Sarmiento (J)"/>
    <x v="23"/>
    <n v="15"/>
    <s v="Con"/>
    <n v="0.21428571428571427"/>
    <n v="0.69047619047619047"/>
    <n v="0.45153061224489793"/>
    <n v="0"/>
  </r>
  <r>
    <s v="COPA DE LA LIGA PROFESIONAL 2024"/>
    <n v="14"/>
    <s v="Tigre"/>
    <n v="5"/>
    <n v="14"/>
    <n v="1"/>
    <n v="2"/>
    <n v="11"/>
    <s v="Tigre"/>
    <x v="23"/>
    <n v="15"/>
    <s v="Con"/>
    <n v="0.11904761904761904"/>
    <n v="0.69047619047619047"/>
    <n v="0.45153061224489793"/>
    <n v="0"/>
  </r>
  <r>
    <s v="LIGA PROFESIONAL 2024"/>
    <n v="1"/>
    <s v="Vélez"/>
    <n v="51"/>
    <n v="27"/>
    <n v="14"/>
    <n v="9"/>
    <n v="4"/>
    <s v="Velez"/>
    <x v="24"/>
    <n v="15"/>
    <s v="Con"/>
    <n v="0.62962962962962965"/>
    <n v="0.62962962962962965"/>
    <n v="0.44400352733686071"/>
    <n v="1"/>
  </r>
  <r>
    <s v="LIGA PROFESIONAL 2024"/>
    <n v="2"/>
    <s v="Talleres"/>
    <n v="48"/>
    <n v="27"/>
    <n v="13"/>
    <n v="9"/>
    <n v="5"/>
    <s v="Talleres (C)"/>
    <x v="24"/>
    <n v="15"/>
    <s v="Con"/>
    <n v="0.59259259259259256"/>
    <n v="0.62962962962962965"/>
    <n v="0.44400352733686071"/>
    <n v="1"/>
  </r>
  <r>
    <s v="LIGA PROFESIONAL 2024"/>
    <n v="3"/>
    <s v="Racing"/>
    <n v="46"/>
    <n v="27"/>
    <n v="14"/>
    <n v="4"/>
    <n v="9"/>
    <s v="Racing Club"/>
    <x v="24"/>
    <n v="15"/>
    <s v="Con"/>
    <n v="0.5679012345679012"/>
    <n v="0.62962962962962965"/>
    <n v="0.44400352733686071"/>
    <n v="1"/>
  </r>
  <r>
    <s v="LIGA PROFESIONAL 2024"/>
    <n v="4"/>
    <s v="Huracán"/>
    <n v="46"/>
    <n v="27"/>
    <n v="12"/>
    <n v="10"/>
    <n v="5"/>
    <s v="Huracan"/>
    <x v="24"/>
    <n v="15"/>
    <s v="Con"/>
    <n v="0.5679012345679012"/>
    <n v="0.62962962962962965"/>
    <n v="0.44400352733686071"/>
    <n v="1"/>
  </r>
  <r>
    <s v="LIGA PROFESIONAL 2024"/>
    <n v="5"/>
    <s v="River"/>
    <n v="43"/>
    <n v="27"/>
    <n v="11"/>
    <n v="10"/>
    <n v="6"/>
    <s v="River Plate"/>
    <x v="24"/>
    <n v="15"/>
    <s v="Con"/>
    <n v="0.53086419753086422"/>
    <n v="0.62962962962962965"/>
    <n v="0.44400352733686071"/>
    <n v="1"/>
  </r>
  <r>
    <s v="LIGA PROFESIONAL 2024"/>
    <n v="6"/>
    <s v="Boca Jrs."/>
    <n v="42"/>
    <n v="27"/>
    <n v="11"/>
    <n v="9"/>
    <n v="7"/>
    <s v="Boca Juniors"/>
    <x v="24"/>
    <n v="15"/>
    <s v="Con"/>
    <n v="0.51851851851851849"/>
    <n v="0.62962962962962965"/>
    <n v="0.44400352733686071"/>
    <n v="1"/>
  </r>
  <r>
    <s v="LIGA PROFESIONAL 2024"/>
    <n v="7"/>
    <s v="Independiente"/>
    <n v="40"/>
    <n v="27"/>
    <n v="9"/>
    <n v="13"/>
    <n v="5"/>
    <s v="Independiente"/>
    <x v="24"/>
    <n v="15"/>
    <s v="Con"/>
    <n v="0.49382716049382713"/>
    <n v="0.62962962962962965"/>
    <n v="0.44400352733686071"/>
    <n v="1"/>
  </r>
  <r>
    <s v="LIGA PROFESIONAL 2024"/>
    <n v="8"/>
    <s v="Atl. Tucumán"/>
    <n v="40"/>
    <n v="27"/>
    <n v="11"/>
    <n v="7"/>
    <n v="9"/>
    <s v="Atl Tucuman"/>
    <x v="24"/>
    <n v="15"/>
    <s v="Con"/>
    <n v="0.49382716049382713"/>
    <n v="0.62962962962962965"/>
    <n v="0.44400352733686071"/>
    <n v="1"/>
  </r>
  <r>
    <s v="LIGA PROFESIONAL 2024"/>
    <n v="9"/>
    <s v="Unión"/>
    <n v="40"/>
    <n v="27"/>
    <n v="11"/>
    <n v="7"/>
    <n v="9"/>
    <s v="Union"/>
    <x v="24"/>
    <n v="15"/>
    <s v="Con"/>
    <n v="0.49382716049382713"/>
    <n v="0.62962962962962965"/>
    <n v="0.44400352733686071"/>
    <n v="1"/>
  </r>
  <r>
    <s v="LIGA PROFESIONAL 2024"/>
    <n v="10"/>
    <s v="Platense"/>
    <n v="39"/>
    <n v="27"/>
    <n v="10"/>
    <n v="9"/>
    <n v="8"/>
    <s v="Platense"/>
    <x v="24"/>
    <n v="15"/>
    <s v="Con"/>
    <n v="0.48148148148148145"/>
    <n v="0.62962962962962965"/>
    <n v="0.44400352733686071"/>
    <n v="1"/>
  </r>
  <r>
    <s v="LIGA PROFESIONAL 2024"/>
    <n v="11"/>
    <s v="Ind. Rivadavia"/>
    <n v="38"/>
    <n v="27"/>
    <n v="10"/>
    <n v="8"/>
    <n v="9"/>
    <s v="Ind Rivadavia"/>
    <x v="24"/>
    <n v="15"/>
    <s v="Con"/>
    <n v="0.46913580246913578"/>
    <n v="0.62962962962962965"/>
    <n v="0.44400352733686071"/>
    <n v="1"/>
  </r>
  <r>
    <s v="LIGA PROFESIONAL 2024"/>
    <n v="12"/>
    <s v="Estudiantes"/>
    <n v="36"/>
    <n v="27"/>
    <n v="8"/>
    <n v="12"/>
    <n v="7"/>
    <s v="Estudiantes (LP)"/>
    <x v="24"/>
    <n v="15"/>
    <s v="Con"/>
    <n v="0.44444444444444442"/>
    <n v="0.62962962962962965"/>
    <n v="0.44400352733686071"/>
    <n v="1"/>
  </r>
  <r>
    <s v="LIGA PROFESIONAL 2024"/>
    <n v="13"/>
    <s v="Instituto"/>
    <n v="36"/>
    <n v="27"/>
    <n v="10"/>
    <n v="6"/>
    <n v="11"/>
    <s v="Instituto"/>
    <x v="24"/>
    <n v="15"/>
    <s v="Con"/>
    <n v="0.44444444444444442"/>
    <n v="0.62962962962962965"/>
    <n v="0.44400352733686071"/>
    <n v="1"/>
  </r>
  <r>
    <s v="LIGA PROFESIONAL 2024"/>
    <n v="14"/>
    <s v="Lanús"/>
    <n v="36"/>
    <n v="27"/>
    <n v="8"/>
    <n v="12"/>
    <n v="7"/>
    <s v="Lanus"/>
    <x v="24"/>
    <n v="15"/>
    <s v="Con"/>
    <n v="0.44444444444444442"/>
    <n v="0.62962962962962965"/>
    <n v="0.44400352733686071"/>
    <n v="1"/>
  </r>
  <r>
    <s v="LIGA PROFESIONAL 2024"/>
    <n v="15"/>
    <s v="Godoy Cruz"/>
    <n v="35"/>
    <n v="27"/>
    <n v="8"/>
    <n v="11"/>
    <n v="8"/>
    <s v="Godoy Cruz"/>
    <x v="24"/>
    <n v="15"/>
    <s v="Con"/>
    <n v="0.43209876543209874"/>
    <n v="0.62962962962962965"/>
    <n v="0.44400352733686071"/>
    <n v="0"/>
  </r>
  <r>
    <s v="LIGA PROFESIONAL 2024"/>
    <n v="16"/>
    <s v="Belgrano"/>
    <n v="35"/>
    <n v="27"/>
    <n v="8"/>
    <n v="11"/>
    <n v="8"/>
    <s v="Belgrano"/>
    <x v="24"/>
    <n v="15"/>
    <s v="Con"/>
    <n v="0.43209876543209874"/>
    <n v="0.62962962962962965"/>
    <n v="0.44400352733686071"/>
    <n v="0"/>
  </r>
  <r>
    <s v="LIGA PROFESIONAL 2024"/>
    <n v="17"/>
    <s v="Deportivo Riestra"/>
    <n v="35"/>
    <n v="27"/>
    <n v="8"/>
    <n v="11"/>
    <n v="8"/>
    <s v="Deportivo Riestra"/>
    <x v="24"/>
    <n v="15"/>
    <s v="Con"/>
    <n v="0.43209876543209874"/>
    <n v="0.62962962962962965"/>
    <n v="0.44400352733686071"/>
    <n v="0"/>
  </r>
  <r>
    <s v="LIGA PROFESIONAL 2024"/>
    <n v="18"/>
    <s v="Tigre"/>
    <n v="34"/>
    <n v="27"/>
    <n v="8"/>
    <n v="10"/>
    <n v="9"/>
    <s v="Tigre"/>
    <x v="24"/>
    <n v="15"/>
    <s v="Con"/>
    <n v="0.41975308641975306"/>
    <n v="0.62962962962962965"/>
    <n v="0.44400352733686071"/>
    <n v="0"/>
  </r>
  <r>
    <s v="LIGA PROFESIONAL 2024"/>
    <n v="19"/>
    <s v="Gimnasia"/>
    <n v="32"/>
    <n v="27"/>
    <n v="8"/>
    <n v="8"/>
    <n v="11"/>
    <s v="Gimnasia (LP)"/>
    <x v="24"/>
    <n v="15"/>
    <s v="Con"/>
    <n v="0.39506172839506171"/>
    <n v="0.62962962962962965"/>
    <n v="0.44400352733686071"/>
    <n v="0"/>
  </r>
  <r>
    <s v="LIGA PROFESIONAL 2024"/>
    <n v="20"/>
    <s v="Central"/>
    <n v="32"/>
    <n v="27"/>
    <n v="8"/>
    <n v="8"/>
    <n v="11"/>
    <s v="Rosario Central"/>
    <x v="24"/>
    <n v="15"/>
    <s v="Con"/>
    <n v="0.39506172839506171"/>
    <n v="0.62962962962962965"/>
    <n v="0.44400352733686071"/>
    <n v="0"/>
  </r>
  <r>
    <s v="LIGA PROFESIONAL 2024"/>
    <n v="21"/>
    <s v="Defensa"/>
    <n v="32"/>
    <n v="27"/>
    <n v="7"/>
    <n v="11"/>
    <n v="9"/>
    <s v="Def y Justicia"/>
    <x v="24"/>
    <n v="15"/>
    <s v="Con"/>
    <n v="0.39506172839506171"/>
    <n v="0.62962962962962965"/>
    <n v="0.44400352733686071"/>
    <n v="0"/>
  </r>
  <r>
    <s v="LIGA PROFESIONAL 2024"/>
    <n v="22"/>
    <s v="Central Cba (SdE)"/>
    <n v="31"/>
    <n v="27"/>
    <n v="8"/>
    <n v="7"/>
    <n v="12"/>
    <s v="Central Cba (SdE)"/>
    <x v="24"/>
    <n v="15"/>
    <s v="Con"/>
    <n v="0.38271604938271603"/>
    <n v="0.62962962962962965"/>
    <n v="0.44400352733686071"/>
    <n v="0"/>
  </r>
  <r>
    <s v="LIGA PROFESIONAL 2024"/>
    <n v="23"/>
    <s v="Argentinos Juniors"/>
    <n v="30"/>
    <n v="27"/>
    <n v="8"/>
    <n v="6"/>
    <n v="13"/>
    <s v="Argentinos"/>
    <x v="24"/>
    <n v="15"/>
    <s v="Con"/>
    <n v="0.37037037037037035"/>
    <n v="0.62962962962962965"/>
    <n v="0.44400352733686071"/>
    <n v="0"/>
  </r>
  <r>
    <s v="LIGA PROFESIONAL 2024"/>
    <n v="24"/>
    <s v="San Lorenzo"/>
    <n v="29"/>
    <n v="27"/>
    <n v="7"/>
    <n v="8"/>
    <n v="12"/>
    <s v="San Lorenzo"/>
    <x v="24"/>
    <n v="15"/>
    <s v="Con"/>
    <n v="0.35802469135802467"/>
    <n v="0.62962962962962965"/>
    <n v="0.44400352733686071"/>
    <n v="0"/>
  </r>
  <r>
    <s v="LIGA PROFESIONAL 2024"/>
    <n v="25"/>
    <s v="Newell's"/>
    <n v="28"/>
    <n v="27"/>
    <n v="7"/>
    <n v="7"/>
    <n v="13"/>
    <s v="Newells"/>
    <x v="24"/>
    <n v="15"/>
    <s v="Con"/>
    <n v="0.34567901234567899"/>
    <n v="0.62962962962962965"/>
    <n v="0.44400352733686071"/>
    <n v="0"/>
  </r>
  <r>
    <s v="LIGA PROFESIONAL 2024"/>
    <n v="26"/>
    <s v="Sarmiento (J)"/>
    <n v="26"/>
    <n v="27"/>
    <n v="5"/>
    <n v="11"/>
    <n v="11"/>
    <s v="Sarmiento (J)"/>
    <x v="24"/>
    <n v="15"/>
    <s v="Con"/>
    <n v="0.32098765432098764"/>
    <n v="0.62962962962962965"/>
    <n v="0.44400352733686071"/>
    <n v="0"/>
  </r>
  <r>
    <s v="LIGA PROFESIONAL 2024"/>
    <n v="27"/>
    <s v="Banfield"/>
    <n v="24"/>
    <n v="27"/>
    <n v="5"/>
    <n v="9"/>
    <n v="13"/>
    <s v="Banfield"/>
    <x v="24"/>
    <n v="15"/>
    <s v="Con"/>
    <n v="0.29629629629629628"/>
    <n v="0.62962962962962965"/>
    <n v="0.44400352733686071"/>
    <n v="0"/>
  </r>
  <r>
    <s v="LIGA PROFESIONAL 2024"/>
    <n v="28"/>
    <s v="Barracas"/>
    <n v="23"/>
    <n v="27"/>
    <n v="4"/>
    <n v="11"/>
    <n v="12"/>
    <s v="Barracas Central"/>
    <x v="24"/>
    <n v="15"/>
    <s v="Con"/>
    <n v="0.2839506172839506"/>
    <n v="0.62962962962962965"/>
    <n v="0.44400352733686071"/>
    <n v="0"/>
  </r>
  <r>
    <s v="Copa Apertura 2025"/>
    <n v="1"/>
    <s v="Argentinos"/>
    <n v="33"/>
    <n v="16"/>
    <n v="9"/>
    <n v="6"/>
    <n v="1"/>
    <s v="Argentinos"/>
    <x v="25"/>
    <n v="16"/>
    <s v="Con"/>
    <n v="0.6875"/>
    <n v="0.72916666666666663"/>
    <n v="0.44791666666666669"/>
    <n v="1"/>
  </r>
  <r>
    <s v="Copa Apertura 2025"/>
    <n v="2"/>
    <s v="Boca Jrs."/>
    <n v="33"/>
    <n v="16"/>
    <n v="10"/>
    <n v="3"/>
    <n v="3"/>
    <s v="Boca Juniors"/>
    <x v="25"/>
    <n v="16"/>
    <s v="Con"/>
    <n v="0.6875"/>
    <n v="0.72916666666666663"/>
    <n v="0.44791666666666669"/>
    <n v="1"/>
  </r>
  <r>
    <s v="Copa Apertura 2025"/>
    <n v="3"/>
    <s v="Racing"/>
    <n v="28"/>
    <n v="16"/>
    <n v="9"/>
    <n v="1"/>
    <n v="6"/>
    <s v="Racing Club"/>
    <x v="25"/>
    <n v="16"/>
    <s v="Con"/>
    <n v="0.58333333333333337"/>
    <n v="0.72916666666666663"/>
    <n v="0.44791666666666669"/>
    <n v="1"/>
  </r>
  <r>
    <s v="Copa Apertura 2025"/>
    <n v="4"/>
    <s v="Huracán"/>
    <n v="27"/>
    <n v="16"/>
    <n v="7"/>
    <n v="6"/>
    <n v="3"/>
    <s v="Huracan"/>
    <x v="25"/>
    <n v="16"/>
    <s v="Con"/>
    <n v="0.5625"/>
    <n v="0.72916666666666663"/>
    <n v="0.44791666666666669"/>
    <n v="1"/>
  </r>
  <r>
    <s v="Copa Apertura 2025"/>
    <n v="5"/>
    <s v="Tigre"/>
    <n v="27"/>
    <n v="16"/>
    <n v="8"/>
    <n v="3"/>
    <n v="5"/>
    <s v="Tigre"/>
    <x v="25"/>
    <n v="16"/>
    <s v="Con"/>
    <n v="0.5625"/>
    <n v="0.72916666666666663"/>
    <n v="0.44791666666666669"/>
    <n v="1"/>
  </r>
  <r>
    <s v="Copa Apertura 2025"/>
    <n v="6"/>
    <s v="Ind. Rivadavia"/>
    <n v="27"/>
    <n v="16"/>
    <n v="7"/>
    <n v="6"/>
    <n v="3"/>
    <s v="Ind Rivadavia"/>
    <x v="25"/>
    <n v="16"/>
    <s v="Con"/>
    <n v="0.5625"/>
    <n v="0.72916666666666663"/>
    <n v="0.44791666666666669"/>
    <n v="1"/>
  </r>
  <r>
    <s v="Copa Apertura 2025"/>
    <n v="7"/>
    <s v="Barracas"/>
    <n v="26"/>
    <n v="16"/>
    <n v="7"/>
    <n v="5"/>
    <n v="4"/>
    <s v="Barracas Central"/>
    <x v="25"/>
    <n v="16"/>
    <s v="Con"/>
    <n v="0.54166666666666663"/>
    <n v="0.72916666666666663"/>
    <n v="0.44791666666666669"/>
    <n v="1"/>
  </r>
  <r>
    <s v="Copa Apertura 2025"/>
    <n v="8"/>
    <s v="Estudiantes"/>
    <n v="21"/>
    <n v="16"/>
    <n v="5"/>
    <n v="6"/>
    <n v="5"/>
    <s v="Estudiantes (LP)"/>
    <x v="25"/>
    <n v="16"/>
    <s v="Con"/>
    <n v="0.4375"/>
    <n v="0.72916666666666663"/>
    <n v="0.44791666666666669"/>
    <n v="0"/>
  </r>
  <r>
    <s v="Copa Apertura 2025"/>
    <n v="9"/>
    <s v="Newell's"/>
    <n v="19"/>
    <n v="16"/>
    <n v="5"/>
    <n v="4"/>
    <n v="7"/>
    <s v="Newells"/>
    <x v="25"/>
    <n v="16"/>
    <s v="Con"/>
    <n v="0.39583333333333331"/>
    <n v="0.72916666666666663"/>
    <n v="0.44791666666666669"/>
    <n v="0"/>
  </r>
  <r>
    <s v="Copa Apertura 2025"/>
    <n v="10"/>
    <s v="Defensa"/>
    <n v="19"/>
    <n v="16"/>
    <n v="5"/>
    <n v="4"/>
    <n v="7"/>
    <s v="Def y Justicia"/>
    <x v="25"/>
    <n v="16"/>
    <s v="Con"/>
    <n v="0.39583333333333331"/>
    <n v="0.72916666666666663"/>
    <n v="0.44791666666666669"/>
    <n v="0"/>
  </r>
  <r>
    <s v="Copa Apertura 2025"/>
    <n v="11"/>
    <s v="Central Córdoba"/>
    <n v="18"/>
    <n v="16"/>
    <n v="5"/>
    <n v="3"/>
    <n v="8"/>
    <s v="Central Cba (SdE)"/>
    <x v="25"/>
    <n v="16"/>
    <s v="Con"/>
    <n v="0.375"/>
    <n v="0.72916666666666663"/>
    <n v="0.44791666666666669"/>
    <n v="0"/>
  </r>
  <r>
    <s v="Copa Apertura 2025"/>
    <n v="12"/>
    <s v="Belgrano"/>
    <n v="17"/>
    <n v="16"/>
    <n v="3"/>
    <n v="8"/>
    <n v="5"/>
    <s v="Belgrano"/>
    <x v="25"/>
    <n v="16"/>
    <s v="Con"/>
    <n v="0.35416666666666669"/>
    <n v="0.72916666666666663"/>
    <n v="0.44791666666666669"/>
    <n v="0"/>
  </r>
  <r>
    <s v="Copa Apertura 2025"/>
    <n v="13"/>
    <s v="Aldosivi"/>
    <n v="15"/>
    <n v="16"/>
    <n v="4"/>
    <n v="3"/>
    <n v="9"/>
    <s v="Aldosivi"/>
    <x v="25"/>
    <n v="16"/>
    <s v="Con"/>
    <n v="0.3125"/>
    <n v="0.72916666666666663"/>
    <n v="0.44791666666666669"/>
    <n v="0"/>
  </r>
  <r>
    <s v="Copa Apertura 2025"/>
    <n v="14"/>
    <s v="Banfield"/>
    <n v="14"/>
    <n v="16"/>
    <n v="3"/>
    <n v="5"/>
    <n v="8"/>
    <s v="Banfield"/>
    <x v="25"/>
    <n v="16"/>
    <s v="Con"/>
    <n v="0.29166666666666669"/>
    <n v="0.72916666666666663"/>
    <n v="0.44791666666666669"/>
    <n v="0"/>
  </r>
  <r>
    <s v="Copa Apertura 2025"/>
    <n v="15"/>
    <s v="Unión"/>
    <n v="14"/>
    <n v="16"/>
    <n v="3"/>
    <n v="5"/>
    <n v="8"/>
    <s v="Union"/>
    <x v="25"/>
    <n v="16"/>
    <s v="Con"/>
    <n v="0.29166666666666669"/>
    <n v="0.72916666666666663"/>
    <n v="0.44791666666666669"/>
    <n v="0"/>
  </r>
  <r>
    <s v="Copa Apertura 2025"/>
    <n v="1"/>
    <s v="Central"/>
    <n v="35"/>
    <n v="16"/>
    <n v="10"/>
    <n v="5"/>
    <n v="1"/>
    <s v="Rosario Central"/>
    <x v="25"/>
    <n v="16"/>
    <s v="Con"/>
    <n v="0.72916666666666663"/>
    <n v="0.72916666666666663"/>
    <n v="0.44791666666666669"/>
    <n v="1"/>
  </r>
  <r>
    <s v="Copa Apertura 2025"/>
    <n v="2"/>
    <s v="River"/>
    <n v="31"/>
    <n v="16"/>
    <n v="8"/>
    <n v="7"/>
    <n v="1"/>
    <s v="River Plate"/>
    <x v="25"/>
    <n v="16"/>
    <s v="Con"/>
    <n v="0.64583333333333337"/>
    <n v="0.72916666666666663"/>
    <n v="0.44791666666666669"/>
    <n v="1"/>
  </r>
  <r>
    <s v="Copa Apertura 2025"/>
    <n v="3"/>
    <s v="Independiente"/>
    <n v="29"/>
    <n v="16"/>
    <n v="8"/>
    <n v="5"/>
    <n v="3"/>
    <s v="Independiente"/>
    <x v="25"/>
    <n v="16"/>
    <s v="Con"/>
    <n v="0.60416666666666663"/>
    <n v="0.72916666666666663"/>
    <n v="0.44791666666666669"/>
    <n v="1"/>
  </r>
  <r>
    <s v="Copa Apertura 2025"/>
    <n v="4"/>
    <s v="San Lorenzo"/>
    <n v="27"/>
    <n v="16"/>
    <n v="7"/>
    <n v="6"/>
    <n v="3"/>
    <s v="San Lorenzo"/>
    <x v="25"/>
    <n v="16"/>
    <s v="Con"/>
    <n v="0.5625"/>
    <n v="0.72916666666666663"/>
    <n v="0.44791666666666669"/>
    <n v="1"/>
  </r>
  <r>
    <s v="Copa Apertura 2025"/>
    <n v="5"/>
    <s v="Riestra"/>
    <n v="24"/>
    <n v="16"/>
    <n v="5"/>
    <n v="9"/>
    <n v="2"/>
    <s v="Deportivo Riestra"/>
    <x v="25"/>
    <n v="16"/>
    <s v="Con"/>
    <n v="0.5"/>
    <n v="0.72916666666666663"/>
    <n v="0.44791666666666669"/>
    <n v="1"/>
  </r>
  <r>
    <s v="Copa Apertura 2025"/>
    <n v="6"/>
    <s v="Platense"/>
    <n v="23"/>
    <n v="16"/>
    <n v="6"/>
    <n v="5"/>
    <n v="5"/>
    <s v="Platense"/>
    <x v="25"/>
    <n v="16"/>
    <s v="Con"/>
    <n v="0.47916666666666669"/>
    <n v="0.72916666666666663"/>
    <n v="0.44791666666666669"/>
    <n v="1"/>
  </r>
  <r>
    <s v="Copa Apertura 2025"/>
    <n v="7"/>
    <s v="Lanús"/>
    <n v="20"/>
    <n v="16"/>
    <n v="4"/>
    <n v="8"/>
    <n v="4"/>
    <s v="Lanus"/>
    <x v="25"/>
    <n v="16"/>
    <s v="Con"/>
    <n v="0.41666666666666669"/>
    <n v="0.72916666666666663"/>
    <n v="0.44791666666666669"/>
    <n v="0"/>
  </r>
  <r>
    <s v="Copa Apertura 2025"/>
    <n v="8"/>
    <s v="Instituto"/>
    <n v="18"/>
    <n v="16"/>
    <n v="5"/>
    <n v="3"/>
    <n v="8"/>
    <s v="Instituto"/>
    <x v="25"/>
    <n v="16"/>
    <s v="Con"/>
    <n v="0.375"/>
    <n v="0.72916666666666663"/>
    <n v="0.44791666666666669"/>
    <n v="0"/>
  </r>
  <r>
    <s v="Copa Apertura 2025"/>
    <n v="9"/>
    <s v="Godoy Cruz"/>
    <n v="17"/>
    <n v="16"/>
    <n v="3"/>
    <n v="8"/>
    <n v="5"/>
    <s v="Godoy Cruz"/>
    <x v="25"/>
    <n v="16"/>
    <s v="Con"/>
    <n v="0.35416666666666669"/>
    <n v="0.72916666666666663"/>
    <n v="0.44791666666666669"/>
    <n v="0"/>
  </r>
  <r>
    <s v="Copa Apertura 2025"/>
    <n v="10"/>
    <s v="Atl. Tucumán"/>
    <n v="16"/>
    <n v="16"/>
    <n v="5"/>
    <n v="1"/>
    <n v="10"/>
    <s v="Atl Tucuman"/>
    <x v="25"/>
    <n v="16"/>
    <s v="Con"/>
    <n v="0.33333333333333331"/>
    <n v="0.72916666666666663"/>
    <n v="0.44791666666666669"/>
    <n v="0"/>
  </r>
  <r>
    <s v="Copa Apertura 2025"/>
    <n v="11"/>
    <s v="Gimnasia"/>
    <n v="16"/>
    <n v="16"/>
    <n v="4"/>
    <n v="4"/>
    <n v="8"/>
    <s v="Gimnasia (LP)"/>
    <x v="25"/>
    <n v="16"/>
    <s v="Con"/>
    <n v="0.33333333333333331"/>
    <n v="0.72916666666666663"/>
    <n v="0.44791666666666669"/>
    <n v="0"/>
  </r>
  <r>
    <s v="Copa Apertura 2025"/>
    <n v="12"/>
    <s v="Sarmiento"/>
    <n v="15"/>
    <n v="16"/>
    <n v="2"/>
    <n v="9"/>
    <n v="5"/>
    <s v="Sarmiento (J)"/>
    <x v="25"/>
    <n v="16"/>
    <s v="Con"/>
    <n v="0.3125"/>
    <n v="0.72916666666666663"/>
    <n v="0.44791666666666669"/>
    <n v="0"/>
  </r>
  <r>
    <s v="Copa Apertura 2025"/>
    <n v="13"/>
    <s v="Vélez"/>
    <n v="14"/>
    <n v="16"/>
    <n v="4"/>
    <n v="2"/>
    <n v="10"/>
    <s v="Velez"/>
    <x v="25"/>
    <n v="16"/>
    <s v="Con"/>
    <n v="0.29166666666666669"/>
    <n v="0.72916666666666663"/>
    <n v="0.44791666666666669"/>
    <n v="0"/>
  </r>
  <r>
    <s v="Copa Apertura 2025"/>
    <n v="14"/>
    <s v="Talleres"/>
    <n v="13"/>
    <n v="16"/>
    <n v="2"/>
    <n v="7"/>
    <n v="7"/>
    <s v="Talleres (C)"/>
    <x v="25"/>
    <n v="16"/>
    <s v="Con"/>
    <n v="0.27083333333333331"/>
    <n v="0.72916666666666663"/>
    <n v="0.44791666666666669"/>
    <n v="0"/>
  </r>
  <r>
    <s v="Copa Apertura 2025"/>
    <n v="15"/>
    <s v="San Martín"/>
    <n v="9"/>
    <n v="16"/>
    <n v="2"/>
    <n v="3"/>
    <n v="11"/>
    <s v="San Martin (SJ)"/>
    <x v="25"/>
    <n v="16"/>
    <s v="Con"/>
    <n v="0.1875"/>
    <n v="0.72916666666666663"/>
    <n v="0.44791666666666669"/>
    <n v="0"/>
  </r>
  <r>
    <s v="Copa Clausura 2025"/>
    <n v="1"/>
    <s v="Boca Jrs."/>
    <n v="29"/>
    <n v="16"/>
    <n v="8"/>
    <n v="5"/>
    <n v="3"/>
    <s v="Boca Juniors"/>
    <x v="26"/>
    <n v="16"/>
    <s v="Con"/>
    <n v="0.60416666666666663"/>
    <n v="0.64583333333333337"/>
    <n v="0.44444444444444453"/>
    <n v="1"/>
  </r>
  <r>
    <s v="Copa Clausura 2025"/>
    <n v="2"/>
    <s v="Unión"/>
    <n v="25"/>
    <n v="16"/>
    <n v="6"/>
    <n v="7"/>
    <n v="3"/>
    <s v="Union"/>
    <x v="26"/>
    <n v="16"/>
    <s v="Con"/>
    <n v="0.52083333333333337"/>
    <n v="0.64583333333333337"/>
    <n v="0.44444444444444453"/>
    <n v="1"/>
  </r>
  <r>
    <s v="Copa Clausura 2025"/>
    <n v="3"/>
    <s v="Racing"/>
    <n v="25"/>
    <n v="16"/>
    <n v="7"/>
    <n v="4"/>
    <n v="5"/>
    <s v="Racing Club"/>
    <x v="26"/>
    <n v="16"/>
    <s v="Con"/>
    <n v="0.52083333333333337"/>
    <n v="0.64583333333333337"/>
    <n v="0.44444444444444453"/>
    <n v="1"/>
  </r>
  <r>
    <s v="Copa Clausura 2025"/>
    <n v="4"/>
    <s v="Central Córdoba"/>
    <n v="24"/>
    <n v="16"/>
    <n v="5"/>
    <n v="9"/>
    <n v="2"/>
    <s v="Central Cba (SdE)"/>
    <x v="26"/>
    <n v="16"/>
    <s v="Con"/>
    <n v="0.5"/>
    <n v="0.64583333333333337"/>
    <n v="0.44444444444444453"/>
    <n v="1"/>
  </r>
  <r>
    <s v="Copa Clausura 2025"/>
    <n v="5"/>
    <s v="Argentinos"/>
    <n v="24"/>
    <n v="16"/>
    <n v="7"/>
    <n v="3"/>
    <n v="6"/>
    <s v="Argentinos"/>
    <x v="26"/>
    <n v="16"/>
    <s v="Con"/>
    <n v="0.5"/>
    <n v="0.64583333333333337"/>
    <n v="0.44444444444444453"/>
    <n v="1"/>
  </r>
  <r>
    <s v="Copa Clausura 2025"/>
    <n v="6"/>
    <s v="Barracas"/>
    <n v="23"/>
    <n v="16"/>
    <n v="5"/>
    <n v="8"/>
    <n v="3"/>
    <s v="Barracas Central"/>
    <x v="26"/>
    <n v="16"/>
    <s v="Con"/>
    <n v="0.47916666666666669"/>
    <n v="0.64583333333333337"/>
    <n v="0.44444444444444453"/>
    <n v="1"/>
  </r>
  <r>
    <s v="Copa Clausura 2025"/>
    <n v="7"/>
    <s v="Tigre"/>
    <n v="22"/>
    <n v="16"/>
    <n v="5"/>
    <n v="7"/>
    <n v="4"/>
    <s v="Tigre"/>
    <x v="26"/>
    <n v="16"/>
    <s v="Con"/>
    <n v="0.45833333333333331"/>
    <n v="0.64583333333333337"/>
    <n v="0.44444444444444453"/>
    <n v="1"/>
  </r>
  <r>
    <s v="Copa Clausura 2025"/>
    <n v="8"/>
    <s v="Estudiantes"/>
    <n v="21"/>
    <n v="16"/>
    <n v="6"/>
    <n v="3"/>
    <n v="7"/>
    <s v="Estudiantes (LP)"/>
    <x v="26"/>
    <n v="16"/>
    <s v="Con"/>
    <n v="0.4375"/>
    <n v="0.64583333333333337"/>
    <n v="0.44444444444444453"/>
    <n v="0"/>
  </r>
  <r>
    <s v="Copa Clausura 2025"/>
    <n v="9"/>
    <s v="Banfield"/>
    <n v="21"/>
    <n v="16"/>
    <n v="6"/>
    <n v="3"/>
    <n v="7"/>
    <s v="Banfield"/>
    <x v="26"/>
    <n v="16"/>
    <s v="Con"/>
    <n v="0.4375"/>
    <n v="0.64583333333333337"/>
    <n v="0.44444444444444453"/>
    <n v="0"/>
  </r>
  <r>
    <s v="Copa Clausura 2025"/>
    <n v="10"/>
    <s v="Belgrano"/>
    <n v="20"/>
    <n v="16"/>
    <n v="4"/>
    <n v="8"/>
    <n v="4"/>
    <s v="Belgrano"/>
    <x v="26"/>
    <n v="16"/>
    <s v="Con"/>
    <n v="0.41666666666666669"/>
    <n v="0.64583333333333337"/>
    <n v="0.44444444444444453"/>
    <n v="0"/>
  </r>
  <r>
    <s v="Copa Clausura 2025"/>
    <n v="11"/>
    <s v="Huracán"/>
    <n v="20"/>
    <n v="16"/>
    <n v="5"/>
    <n v="5"/>
    <n v="6"/>
    <s v="Huracan"/>
    <x v="26"/>
    <n v="16"/>
    <s v="Con"/>
    <n v="0.41666666666666669"/>
    <n v="0.64583333333333337"/>
    <n v="0.44444444444444453"/>
    <n v="0"/>
  </r>
  <r>
    <s v="Copa Clausura 2025"/>
    <n v="12"/>
    <s v="Defensa"/>
    <n v="19"/>
    <n v="16"/>
    <n v="5"/>
    <n v="4"/>
    <n v="7"/>
    <s v="Def y Justicia"/>
    <x v="26"/>
    <n v="16"/>
    <s v="Con"/>
    <n v="0.39583333333333331"/>
    <n v="0.64583333333333337"/>
    <n v="0.44444444444444453"/>
    <n v="0"/>
  </r>
  <r>
    <s v="Copa Clausura 2025"/>
    <n v="13"/>
    <s v="Aldosivi"/>
    <n v="18"/>
    <n v="16"/>
    <n v="5"/>
    <n v="3"/>
    <n v="8"/>
    <s v="Aldosivi"/>
    <x v="26"/>
    <n v="16"/>
    <s v="Con"/>
    <n v="0.375"/>
    <n v="0.64583333333333337"/>
    <n v="0.44444444444444453"/>
    <n v="0"/>
  </r>
  <r>
    <s v="Copa Clausura 2025"/>
    <n v="14"/>
    <s v="Ind. Rivadavia"/>
    <n v="16"/>
    <n v="16"/>
    <n v="3"/>
    <n v="7"/>
    <n v="6"/>
    <s v="Ind Rivadavia"/>
    <x v="26"/>
    <n v="16"/>
    <s v="Con"/>
    <n v="0.33333333333333331"/>
    <n v="0.64583333333333337"/>
    <n v="0.44444444444444453"/>
    <n v="0"/>
  </r>
  <r>
    <s v="Copa Clausura 2025"/>
    <n v="15"/>
    <s v="Newell's"/>
    <n v="14"/>
    <n v="16"/>
    <n v="3"/>
    <n v="5"/>
    <n v="8"/>
    <s v="Newells"/>
    <x v="26"/>
    <n v="16"/>
    <s v="Con"/>
    <n v="0.29166666666666669"/>
    <n v="0.64583333333333337"/>
    <n v="0.44444444444444453"/>
    <n v="0"/>
  </r>
  <r>
    <s v="Copa Clausura 2025"/>
    <n v="1"/>
    <s v="Central"/>
    <n v="31"/>
    <n v="16"/>
    <n v="8"/>
    <n v="7"/>
    <n v="1"/>
    <s v="Rosario Central"/>
    <x v="26"/>
    <n v="16"/>
    <s v="Con"/>
    <n v="0.64583333333333337"/>
    <n v="0.64583333333333337"/>
    <n v="0.44444444444444453"/>
    <n v="1"/>
  </r>
  <r>
    <s v="Copa Clausura 2025"/>
    <n v="2"/>
    <s v="Lanús"/>
    <n v="30"/>
    <n v="16"/>
    <n v="9"/>
    <n v="3"/>
    <n v="4"/>
    <s v="Lanus"/>
    <x v="26"/>
    <n v="16"/>
    <s v="Con"/>
    <n v="0.625"/>
    <n v="0.64583333333333337"/>
    <n v="0.44444444444444453"/>
    <n v="1"/>
  </r>
  <r>
    <s v="Copa Clausura 2025"/>
    <n v="3"/>
    <s v="Riestra"/>
    <n v="28"/>
    <n v="16"/>
    <n v="8"/>
    <n v="4"/>
    <n v="4"/>
    <s v="Deportivo Riestra"/>
    <x v="26"/>
    <n v="16"/>
    <s v="Con"/>
    <n v="0.58333333333333337"/>
    <n v="0.64583333333333337"/>
    <n v="0.44444444444444453"/>
    <n v="1"/>
  </r>
  <r>
    <s v="Copa Clausura 2025"/>
    <n v="4"/>
    <s v="Vélez"/>
    <n v="26"/>
    <n v="16"/>
    <n v="7"/>
    <n v="5"/>
    <n v="4"/>
    <s v="Velez"/>
    <x v="26"/>
    <n v="16"/>
    <s v="Con"/>
    <n v="0.54166666666666663"/>
    <n v="0.64583333333333337"/>
    <n v="0.44444444444444453"/>
    <n v="1"/>
  </r>
  <r>
    <s v="Copa Clausura 2025"/>
    <n v="5"/>
    <s v="San Lorenzo"/>
    <n v="24"/>
    <n v="16"/>
    <n v="6"/>
    <n v="6"/>
    <n v="4"/>
    <s v="San Lorenzo"/>
    <x v="26"/>
    <n v="16"/>
    <s v="Con"/>
    <n v="0.5"/>
    <n v="0.64583333333333337"/>
    <n v="0.44444444444444453"/>
    <n v="1"/>
  </r>
  <r>
    <s v="Copa Clausura 2025"/>
    <n v="6"/>
    <s v="River"/>
    <n v="22"/>
    <n v="16"/>
    <n v="6"/>
    <n v="4"/>
    <n v="6"/>
    <s v="River Plate"/>
    <x v="26"/>
    <n v="16"/>
    <s v="Con"/>
    <n v="0.45833333333333331"/>
    <n v="0.64583333333333337"/>
    <n v="0.44444444444444453"/>
    <n v="1"/>
  </r>
  <r>
    <s v="Copa Clausura 2025"/>
    <n v="7"/>
    <s v="Gimnasia"/>
    <n v="22"/>
    <n v="16"/>
    <n v="7"/>
    <n v="1"/>
    <n v="8"/>
    <s v="Gimnasia (LP)"/>
    <x v="26"/>
    <n v="16"/>
    <s v="Con"/>
    <n v="0.45833333333333331"/>
    <n v="0.64583333333333337"/>
    <n v="0.44444444444444453"/>
    <n v="1"/>
  </r>
  <r>
    <s v="Copa Clausura 2025"/>
    <n v="8"/>
    <s v="Talleres"/>
    <n v="21"/>
    <n v="16"/>
    <n v="5"/>
    <n v="6"/>
    <n v="5"/>
    <s v="Talleres (C)"/>
    <x v="26"/>
    <n v="16"/>
    <s v="Con"/>
    <n v="0.4375"/>
    <n v="0.64583333333333337"/>
    <n v="0.44444444444444453"/>
    <n v="0"/>
  </r>
  <r>
    <s v="Copa Clausura 2025"/>
    <n v="9"/>
    <s v="Sarmiento"/>
    <n v="20"/>
    <n v="16"/>
    <n v="5"/>
    <n v="5"/>
    <n v="6"/>
    <s v="Sarmiento (J)"/>
    <x v="26"/>
    <n v="16"/>
    <s v="Con"/>
    <n v="0.41666666666666669"/>
    <n v="0.64583333333333337"/>
    <n v="0.44444444444444453"/>
    <n v="0"/>
  </r>
  <r>
    <s v="Copa Clausura 2025"/>
    <n v="10"/>
    <s v="San Martín"/>
    <n v="19"/>
    <n v="16"/>
    <n v="4"/>
    <n v="7"/>
    <n v="5"/>
    <s v="San Martin (SJ)"/>
    <x v="26"/>
    <n v="16"/>
    <s v="Con"/>
    <n v="0.39583333333333331"/>
    <n v="0.64583333333333337"/>
    <n v="0.44444444444444453"/>
    <n v="0"/>
  </r>
  <r>
    <s v="Copa Clausura 2025"/>
    <n v="11"/>
    <s v="Independiente"/>
    <n v="18"/>
    <n v="16"/>
    <n v="4"/>
    <n v="6"/>
    <n v="6"/>
    <s v="Independiente"/>
    <x v="26"/>
    <n v="16"/>
    <s v="Con"/>
    <n v="0.375"/>
    <n v="0.64583333333333337"/>
    <n v="0.44444444444444453"/>
    <n v="0"/>
  </r>
  <r>
    <s v="Copa Clausura 2025"/>
    <n v="12"/>
    <s v="Atl. Tucumán"/>
    <n v="18"/>
    <n v="16"/>
    <n v="5"/>
    <n v="3"/>
    <n v="8"/>
    <s v="Atl Tucuman"/>
    <x v="26"/>
    <n v="16"/>
    <s v="Con"/>
    <n v="0.375"/>
    <n v="0.64583333333333337"/>
    <n v="0.44444444444444453"/>
    <n v="0"/>
  </r>
  <r>
    <s v="Copa Clausura 2025"/>
    <n v="13"/>
    <s v="Instituto"/>
    <n v="16"/>
    <n v="16"/>
    <n v="3"/>
    <n v="7"/>
    <n v="6"/>
    <s v="Instituto"/>
    <x v="26"/>
    <n v="16"/>
    <s v="Con"/>
    <n v="0.33333333333333331"/>
    <n v="0.64583333333333337"/>
    <n v="0.44444444444444453"/>
    <n v="0"/>
  </r>
  <r>
    <s v="Copa Clausura 2025"/>
    <n v="14"/>
    <s v="Godoy Cruz"/>
    <n v="12"/>
    <n v="16"/>
    <n v="1"/>
    <n v="9"/>
    <n v="6"/>
    <s v="Godoy Cruz"/>
    <x v="26"/>
    <n v="16"/>
    <s v="Con"/>
    <n v="0.25"/>
    <n v="0.64583333333333337"/>
    <n v="0.44444444444444453"/>
    <n v="0"/>
  </r>
  <r>
    <s v="Copa Clausura 2025"/>
    <n v="15"/>
    <s v="Platense"/>
    <n v="12"/>
    <n v="16"/>
    <n v="2"/>
    <n v="6"/>
    <n v="8"/>
    <s v="Platense"/>
    <x v="26"/>
    <n v="16"/>
    <s v="Con"/>
    <n v="0.25"/>
    <n v="0.64583333333333337"/>
    <n v="0.44444444444444453"/>
    <n v="0"/>
  </r>
  <r>
    <m/>
    <m/>
    <m/>
    <m/>
    <m/>
    <m/>
    <m/>
    <m/>
    <m/>
    <x v="27"/>
    <m/>
    <m/>
    <m/>
    <m/>
    <m/>
    <m/>
  </r>
</pivotCacheRecords>
</file>

<file path=xl/pivotCache/pivotCacheRecords4.xml><?xml version="1.0" encoding="utf-8"?>
<pivotCacheRecords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count="669">
  <r>
    <x v="0"/>
    <x v="0"/>
    <s v="Banfield"/>
    <n v="41"/>
    <n v="19"/>
    <n v="12"/>
    <n v="5"/>
    <n v="2"/>
    <x v="0"/>
    <x v="0"/>
    <n v="1"/>
    <x v="0"/>
    <n v="0.7192982456140351"/>
    <n v="0.7192982456140351"/>
    <n v="0.45614035087719307"/>
    <n v="1"/>
  </r>
  <r>
    <x v="0"/>
    <x v="1"/>
    <s v="Newells"/>
    <n v="39"/>
    <n v="19"/>
    <n v="12"/>
    <n v="3"/>
    <n v="4"/>
    <x v="1"/>
    <x v="0"/>
    <n v="1"/>
    <x v="0"/>
    <n v="0.68421052631578949"/>
    <n v="0.7192982456140351"/>
    <n v="0.45614035087719307"/>
    <n v="1"/>
  </r>
  <r>
    <x v="0"/>
    <x v="2"/>
    <s v="Colon"/>
    <n v="34"/>
    <n v="19"/>
    <n v="10"/>
    <n v="4"/>
    <n v="5"/>
    <x v="2"/>
    <x v="0"/>
    <n v="1"/>
    <x v="0"/>
    <n v="0.59649122807017541"/>
    <n v="0.7192982456140351"/>
    <n v="0.45614035087719307"/>
    <n v="1"/>
  </r>
  <r>
    <x v="0"/>
    <x v="3"/>
    <s v="Independiente"/>
    <n v="34"/>
    <n v="19"/>
    <n v="10"/>
    <n v="4"/>
    <n v="5"/>
    <x v="3"/>
    <x v="0"/>
    <n v="1"/>
    <x v="0"/>
    <n v="0.59649122807017541"/>
    <n v="0.7192982456140351"/>
    <n v="0.45614035087719307"/>
    <n v="1"/>
  </r>
  <r>
    <x v="0"/>
    <x v="4"/>
    <s v="Velez"/>
    <n v="34"/>
    <n v="19"/>
    <n v="10"/>
    <n v="4"/>
    <n v="5"/>
    <x v="4"/>
    <x v="0"/>
    <n v="1"/>
    <x v="0"/>
    <n v="0.59649122807017541"/>
    <n v="0.7192982456140351"/>
    <n v="0.45614035087719307"/>
    <n v="1"/>
  </r>
  <r>
    <x v="0"/>
    <x v="5"/>
    <s v="Argentinos"/>
    <n v="32"/>
    <n v="19"/>
    <n v="8"/>
    <n v="8"/>
    <n v="3"/>
    <x v="5"/>
    <x v="0"/>
    <n v="1"/>
    <x v="0"/>
    <n v="0.56140350877192979"/>
    <n v="0.7192982456140351"/>
    <n v="0.45614035087719307"/>
    <n v="1"/>
  </r>
  <r>
    <x v="0"/>
    <x v="6"/>
    <s v="San Lorenzo"/>
    <n v="32"/>
    <n v="19"/>
    <n v="9"/>
    <n v="5"/>
    <n v="5"/>
    <x v="6"/>
    <x v="0"/>
    <n v="1"/>
    <x v="0"/>
    <n v="0.56140350877192979"/>
    <n v="0.7192982456140351"/>
    <n v="0.45614035087719307"/>
    <n v="1"/>
  </r>
  <r>
    <x v="0"/>
    <x v="7"/>
    <s v="Estudiantes (LP)"/>
    <n v="31"/>
    <n v="19"/>
    <n v="9"/>
    <n v="4"/>
    <n v="6"/>
    <x v="7"/>
    <x v="0"/>
    <n v="1"/>
    <x v="0"/>
    <n v="0.54385964912280704"/>
    <n v="0.7192982456140351"/>
    <n v="0.45614035087719307"/>
    <n v="1"/>
  </r>
  <r>
    <x v="0"/>
    <x v="8"/>
    <s v="Lanus"/>
    <n v="31"/>
    <n v="19"/>
    <n v="8"/>
    <n v="7"/>
    <n v="4"/>
    <x v="8"/>
    <x v="0"/>
    <n v="1"/>
    <x v="0"/>
    <n v="0.54385964912280704"/>
    <n v="0.7192982456140351"/>
    <n v="0.45614035087719307"/>
    <n v="1"/>
  </r>
  <r>
    <x v="0"/>
    <x v="9"/>
    <s v="Rosario Central"/>
    <n v="31"/>
    <n v="19"/>
    <n v="8"/>
    <n v="7"/>
    <n v="4"/>
    <x v="9"/>
    <x v="0"/>
    <n v="1"/>
    <x v="0"/>
    <n v="0.54385964912280704"/>
    <n v="0.7192982456140351"/>
    <n v="0.45614035087719307"/>
    <n v="1"/>
  </r>
  <r>
    <x v="0"/>
    <x v="10"/>
    <s v="Boca Juniors"/>
    <n v="27"/>
    <n v="19"/>
    <n v="7"/>
    <n v="6"/>
    <n v="6"/>
    <x v="10"/>
    <x v="0"/>
    <n v="1"/>
    <x v="0"/>
    <n v="0.47368421052631576"/>
    <n v="0.7192982456140351"/>
    <n v="0.45614035087719307"/>
    <n v="1"/>
  </r>
  <r>
    <x v="0"/>
    <x v="11"/>
    <s v="Arsenal"/>
    <n v="27"/>
    <n v="19"/>
    <n v="7"/>
    <n v="6"/>
    <n v="6"/>
    <x v="11"/>
    <x v="0"/>
    <n v="1"/>
    <x v="0"/>
    <n v="0.47368421052631576"/>
    <n v="0.7192982456140351"/>
    <n v="0.45614035087719307"/>
    <n v="1"/>
  </r>
  <r>
    <x v="0"/>
    <x v="12"/>
    <s v="Atl Tucuman"/>
    <n v="22"/>
    <n v="19"/>
    <n v="6"/>
    <n v="4"/>
    <n v="9"/>
    <x v="12"/>
    <x v="0"/>
    <n v="1"/>
    <x v="0"/>
    <n v="0.38596491228070173"/>
    <n v="0.7192982456140351"/>
    <n v="0.45614035087719307"/>
    <n v="0"/>
  </r>
  <r>
    <x v="0"/>
    <x v="13"/>
    <s v="River Plate"/>
    <n v="21"/>
    <n v="19"/>
    <n v="5"/>
    <n v="6"/>
    <n v="8"/>
    <x v="13"/>
    <x v="0"/>
    <n v="1"/>
    <x v="0"/>
    <n v="0.36842105263157893"/>
    <n v="0.7192982456140351"/>
    <n v="0.45614035087719307"/>
    <n v="0"/>
  </r>
  <r>
    <x v="0"/>
    <x v="14"/>
    <s v="Chacarita"/>
    <n v="19"/>
    <n v="19"/>
    <n v="5"/>
    <n v="4"/>
    <n v="10"/>
    <x v="14"/>
    <x v="0"/>
    <n v="1"/>
    <x v="0"/>
    <n v="0.33333333333333331"/>
    <n v="0.7192982456140351"/>
    <n v="0.45614035087719307"/>
    <n v="0"/>
  </r>
  <r>
    <x v="0"/>
    <x v="15"/>
    <s v="Racing Club"/>
    <n v="17"/>
    <n v="19"/>
    <n v="4"/>
    <n v="5"/>
    <n v="10"/>
    <x v="15"/>
    <x v="0"/>
    <n v="1"/>
    <x v="0"/>
    <n v="0.2982456140350877"/>
    <n v="0.7192982456140351"/>
    <n v="0.45614035087719307"/>
    <n v="0"/>
  </r>
  <r>
    <x v="0"/>
    <x v="16"/>
    <s v="Godoy Cruz"/>
    <n v="16"/>
    <n v="19"/>
    <n v="3"/>
    <n v="7"/>
    <n v="9"/>
    <x v="16"/>
    <x v="0"/>
    <n v="1"/>
    <x v="0"/>
    <n v="0.2807017543859649"/>
    <n v="0.7192982456140351"/>
    <n v="0.45614035087719307"/>
    <n v="0"/>
  </r>
  <r>
    <x v="0"/>
    <x v="17"/>
    <s v="Gimnasia (LP)"/>
    <n v="13"/>
    <n v="19"/>
    <n v="3"/>
    <n v="4"/>
    <n v="12"/>
    <x v="17"/>
    <x v="0"/>
    <n v="1"/>
    <x v="0"/>
    <n v="0.22807017543859648"/>
    <n v="0.7192982456140351"/>
    <n v="0.45614035087719307"/>
    <n v="0"/>
  </r>
  <r>
    <x v="0"/>
    <x v="18"/>
    <s v="Huracan"/>
    <n v="11"/>
    <n v="19"/>
    <n v="2"/>
    <n v="5"/>
    <n v="12"/>
    <x v="18"/>
    <x v="0"/>
    <n v="1"/>
    <x v="0"/>
    <n v="0.19298245614035087"/>
    <n v="0.7192982456140351"/>
    <n v="0.45614035087719307"/>
    <n v="0"/>
  </r>
  <r>
    <x v="0"/>
    <x v="19"/>
    <s v="Tigre"/>
    <n v="8"/>
    <n v="19"/>
    <n v="2"/>
    <n v="2"/>
    <n v="15"/>
    <x v="19"/>
    <x v="0"/>
    <n v="1"/>
    <x v="0"/>
    <n v="0.14035087719298245"/>
    <n v="0.7192982456140351"/>
    <n v="0.45614035087719307"/>
    <n v="0"/>
  </r>
  <r>
    <x v="1"/>
    <x v="0"/>
    <s v="Argentinos"/>
    <n v="41"/>
    <n v="19"/>
    <n v="12"/>
    <n v="5"/>
    <n v="2"/>
    <x v="5"/>
    <x v="1"/>
    <n v="1"/>
    <x v="0"/>
    <n v="0.7192982456140351"/>
    <n v="0.7192982456140351"/>
    <n v="0.45614035087719296"/>
    <n v="1"/>
  </r>
  <r>
    <x v="1"/>
    <x v="1"/>
    <s v="Estudiantes (LP)"/>
    <n v="40"/>
    <n v="19"/>
    <n v="12"/>
    <n v="4"/>
    <n v="3"/>
    <x v="7"/>
    <x v="1"/>
    <n v="1"/>
    <x v="0"/>
    <n v="0.70175438596491224"/>
    <n v="0.7192982456140351"/>
    <n v="0.45614035087719296"/>
    <n v="1"/>
  </r>
  <r>
    <x v="1"/>
    <x v="2"/>
    <s v="Godoy Cruz"/>
    <n v="37"/>
    <n v="19"/>
    <n v="11"/>
    <n v="4"/>
    <n v="4"/>
    <x v="16"/>
    <x v="1"/>
    <n v="1"/>
    <x v="0"/>
    <n v="0.64912280701754388"/>
    <n v="0.7192982456140351"/>
    <n v="0.45614035087719296"/>
    <n v="1"/>
  </r>
  <r>
    <x v="1"/>
    <x v="3"/>
    <s v="Independiente"/>
    <n v="34"/>
    <n v="19"/>
    <n v="10"/>
    <n v="4"/>
    <n v="5"/>
    <x v="3"/>
    <x v="1"/>
    <n v="1"/>
    <x v="0"/>
    <n v="0.59649122807017541"/>
    <n v="0.7192982456140351"/>
    <n v="0.45614035087719296"/>
    <n v="1"/>
  </r>
  <r>
    <x v="1"/>
    <x v="4"/>
    <s v="Banfield"/>
    <n v="32"/>
    <n v="19"/>
    <n v="9"/>
    <n v="5"/>
    <n v="5"/>
    <x v="0"/>
    <x v="1"/>
    <n v="1"/>
    <x v="0"/>
    <n v="0.56140350877192979"/>
    <n v="0.7192982456140351"/>
    <n v="0.45614035087719296"/>
    <n v="1"/>
  </r>
  <r>
    <x v="1"/>
    <x v="5"/>
    <s v="Newells"/>
    <n v="30"/>
    <n v="19"/>
    <n v="8"/>
    <n v="6"/>
    <n v="5"/>
    <x v="1"/>
    <x v="1"/>
    <n v="1"/>
    <x v="0"/>
    <n v="0.52631578947368418"/>
    <n v="0.7192982456140351"/>
    <n v="0.45614035087719296"/>
    <n v="1"/>
  </r>
  <r>
    <x v="1"/>
    <x v="6"/>
    <s v="Lanus"/>
    <n v="29"/>
    <n v="19"/>
    <n v="8"/>
    <n v="5"/>
    <n v="6"/>
    <x v="8"/>
    <x v="1"/>
    <n v="1"/>
    <x v="0"/>
    <n v="0.50877192982456143"/>
    <n v="0.7192982456140351"/>
    <n v="0.45614035087719296"/>
    <n v="1"/>
  </r>
  <r>
    <x v="1"/>
    <x v="7"/>
    <s v="Racing Club"/>
    <n v="29"/>
    <n v="19"/>
    <n v="9"/>
    <n v="2"/>
    <n v="8"/>
    <x v="15"/>
    <x v="1"/>
    <n v="1"/>
    <x v="0"/>
    <n v="0.50877192982456143"/>
    <n v="0.7192982456140351"/>
    <n v="0.45614035087719296"/>
    <n v="1"/>
  </r>
  <r>
    <x v="1"/>
    <x v="8"/>
    <s v="Velez"/>
    <n v="27"/>
    <n v="19"/>
    <n v="7"/>
    <n v="6"/>
    <n v="6"/>
    <x v="4"/>
    <x v="1"/>
    <n v="1"/>
    <x v="0"/>
    <n v="0.47368421052631576"/>
    <n v="0.7192982456140351"/>
    <n v="0.45614035087719296"/>
    <n v="1"/>
  </r>
  <r>
    <x v="1"/>
    <x v="9"/>
    <s v="Huracan"/>
    <n v="26"/>
    <n v="19"/>
    <n v="7"/>
    <n v="5"/>
    <n v="7"/>
    <x v="18"/>
    <x v="1"/>
    <n v="1"/>
    <x v="0"/>
    <n v="0.45614035087719296"/>
    <n v="0.7192982456140351"/>
    <n v="0.45614035087719296"/>
    <n v="1"/>
  </r>
  <r>
    <x v="1"/>
    <x v="10"/>
    <s v="Tigre"/>
    <n v="24"/>
    <n v="19"/>
    <n v="7"/>
    <n v="3"/>
    <n v="9"/>
    <x v="19"/>
    <x v="1"/>
    <n v="1"/>
    <x v="0"/>
    <n v="0.42105263157894735"/>
    <n v="0.7192982456140351"/>
    <n v="0.45614035087719296"/>
    <n v="0"/>
  </r>
  <r>
    <x v="1"/>
    <x v="11"/>
    <s v="Gimnasia (LP)"/>
    <n v="24"/>
    <n v="19"/>
    <n v="6"/>
    <n v="6"/>
    <n v="7"/>
    <x v="17"/>
    <x v="1"/>
    <n v="1"/>
    <x v="0"/>
    <n v="0.42105263157894735"/>
    <n v="0.7192982456140351"/>
    <n v="0.45614035087719296"/>
    <n v="0"/>
  </r>
  <r>
    <x v="1"/>
    <x v="12"/>
    <s v="River Plate"/>
    <n v="22"/>
    <n v="19"/>
    <n v="6"/>
    <n v="4"/>
    <n v="9"/>
    <x v="13"/>
    <x v="1"/>
    <n v="1"/>
    <x v="0"/>
    <n v="0.38596491228070173"/>
    <n v="0.7192982456140351"/>
    <n v="0.45614035087719296"/>
    <n v="0"/>
  </r>
  <r>
    <x v="1"/>
    <x v="13"/>
    <s v="Colon"/>
    <n v="21"/>
    <n v="19"/>
    <n v="4"/>
    <n v="9"/>
    <n v="6"/>
    <x v="2"/>
    <x v="1"/>
    <n v="1"/>
    <x v="0"/>
    <n v="0.36842105263157893"/>
    <n v="0.7192982456140351"/>
    <n v="0.45614035087719296"/>
    <n v="0"/>
  </r>
  <r>
    <x v="1"/>
    <x v="14"/>
    <s v="San Lorenzo"/>
    <n v="20"/>
    <n v="19"/>
    <n v="6"/>
    <n v="2"/>
    <n v="11"/>
    <x v="6"/>
    <x v="1"/>
    <n v="1"/>
    <x v="0"/>
    <n v="0.35087719298245612"/>
    <n v="0.7192982456140351"/>
    <n v="0.45614035087719296"/>
    <n v="0"/>
  </r>
  <r>
    <x v="1"/>
    <x v="15"/>
    <s v="Boca Juniors"/>
    <n v="20"/>
    <n v="19"/>
    <n v="5"/>
    <n v="5"/>
    <n v="9"/>
    <x v="10"/>
    <x v="1"/>
    <n v="1"/>
    <x v="0"/>
    <n v="0.35087719298245612"/>
    <n v="0.7192982456140351"/>
    <n v="0.45614035087719296"/>
    <n v="0"/>
  </r>
  <r>
    <x v="1"/>
    <x v="16"/>
    <s v="Rosario Central"/>
    <n v="19"/>
    <n v="19"/>
    <n v="3"/>
    <n v="10"/>
    <n v="6"/>
    <x v="9"/>
    <x v="1"/>
    <n v="1"/>
    <x v="0"/>
    <n v="0.33333333333333331"/>
    <n v="0.7192982456140351"/>
    <n v="0.45614035087719296"/>
    <n v="0"/>
  </r>
  <r>
    <x v="1"/>
    <x v="17"/>
    <s v="Arsenal"/>
    <n v="19"/>
    <n v="19"/>
    <n v="5"/>
    <n v="4"/>
    <n v="10"/>
    <x v="11"/>
    <x v="1"/>
    <n v="1"/>
    <x v="0"/>
    <n v="0.33333333333333331"/>
    <n v="0.7192982456140351"/>
    <n v="0.45614035087719296"/>
    <n v="0"/>
  </r>
  <r>
    <x v="1"/>
    <x v="18"/>
    <s v="Chacarita"/>
    <n v="13"/>
    <n v="19"/>
    <n v="4"/>
    <n v="1"/>
    <n v="14"/>
    <x v="14"/>
    <x v="1"/>
    <n v="1"/>
    <x v="0"/>
    <n v="0.22807017543859648"/>
    <n v="0.7192982456140351"/>
    <n v="0.45614035087719296"/>
    <n v="0"/>
  </r>
  <r>
    <x v="1"/>
    <x v="19"/>
    <s v="Atl Tucuman"/>
    <n v="13"/>
    <n v="19"/>
    <n v="1"/>
    <n v="10"/>
    <n v="8"/>
    <x v="12"/>
    <x v="1"/>
    <n v="1"/>
    <x v="0"/>
    <n v="0.22807017543859648"/>
    <n v="0.7192982456140351"/>
    <n v="0.45614035087719296"/>
    <n v="0"/>
  </r>
  <r>
    <x v="2"/>
    <x v="0"/>
    <s v="Estudiantes (LP)"/>
    <n v="45"/>
    <n v="19"/>
    <n v="14"/>
    <n v="3"/>
    <n v="2"/>
    <x v="7"/>
    <x v="2"/>
    <n v="2"/>
    <x v="0"/>
    <n v="0.78947368421052633"/>
    <n v="0.78947368421052633"/>
    <n v="0.45175438596491213"/>
    <n v="1"/>
  </r>
  <r>
    <x v="2"/>
    <x v="1"/>
    <s v="Velez"/>
    <n v="43"/>
    <n v="19"/>
    <n v="13"/>
    <n v="4"/>
    <n v="2"/>
    <x v="4"/>
    <x v="2"/>
    <n v="2"/>
    <x v="0"/>
    <n v="0.75438596491228072"/>
    <n v="0.78947368421052633"/>
    <n v="0.45175438596491213"/>
    <n v="1"/>
  </r>
  <r>
    <x v="2"/>
    <x v="2"/>
    <s v="Arsenal"/>
    <n v="32"/>
    <n v="19"/>
    <n v="9"/>
    <n v="5"/>
    <n v="5"/>
    <x v="11"/>
    <x v="2"/>
    <n v="2"/>
    <x v="0"/>
    <n v="0.56140350877192979"/>
    <n v="0.78947368421052633"/>
    <n v="0.45175438596491213"/>
    <n v="1"/>
  </r>
  <r>
    <x v="2"/>
    <x v="3"/>
    <s v="River Plate"/>
    <n v="31"/>
    <n v="19"/>
    <n v="8"/>
    <n v="7"/>
    <n v="4"/>
    <x v="13"/>
    <x v="2"/>
    <n v="2"/>
    <x v="0"/>
    <n v="0.54385964912280704"/>
    <n v="0.78947368421052633"/>
    <n v="0.45175438596491213"/>
    <n v="1"/>
  </r>
  <r>
    <x v="2"/>
    <x v="4"/>
    <s v="Godoy Cruz"/>
    <n v="29"/>
    <n v="19"/>
    <n v="7"/>
    <n v="8"/>
    <n v="4"/>
    <x v="16"/>
    <x v="2"/>
    <n v="2"/>
    <x v="0"/>
    <n v="0.50877192982456143"/>
    <n v="0.78947368421052633"/>
    <n v="0.45175438596491213"/>
    <n v="1"/>
  </r>
  <r>
    <x v="2"/>
    <x v="5"/>
    <s v="Racing Club"/>
    <n v="29"/>
    <n v="19"/>
    <n v="8"/>
    <n v="5"/>
    <n v="6"/>
    <x v="15"/>
    <x v="2"/>
    <n v="2"/>
    <x v="0"/>
    <n v="0.50877192982456143"/>
    <n v="0.78947368421052633"/>
    <n v="0.45175438596491213"/>
    <n v="1"/>
  </r>
  <r>
    <x v="2"/>
    <x v="6"/>
    <s v="Lanus"/>
    <n v="28"/>
    <n v="19"/>
    <n v="8"/>
    <n v="4"/>
    <n v="7"/>
    <x v="8"/>
    <x v="2"/>
    <n v="2"/>
    <x v="0"/>
    <n v="0.49122807017543857"/>
    <n v="0.78947368421052633"/>
    <n v="0.45175438596491213"/>
    <n v="1"/>
  </r>
  <r>
    <x v="2"/>
    <x v="7"/>
    <s v="All Boys"/>
    <n v="26"/>
    <n v="19"/>
    <n v="7"/>
    <n v="5"/>
    <n v="7"/>
    <x v="20"/>
    <x v="2"/>
    <n v="2"/>
    <x v="0"/>
    <n v="0.45614035087719296"/>
    <n v="0.78947368421052633"/>
    <n v="0.45175438596491213"/>
    <n v="1"/>
  </r>
  <r>
    <x v="2"/>
    <x v="8"/>
    <s v="Newells"/>
    <n v="26"/>
    <n v="19"/>
    <n v="6"/>
    <n v="8"/>
    <n v="5"/>
    <x v="1"/>
    <x v="2"/>
    <n v="2"/>
    <x v="0"/>
    <n v="0.45614035087719296"/>
    <n v="0.78947368421052633"/>
    <n v="0.45175438596491213"/>
    <n v="1"/>
  </r>
  <r>
    <x v="2"/>
    <x v="9"/>
    <s v="Colon"/>
    <n v="26"/>
    <n v="19"/>
    <n v="7"/>
    <n v="5"/>
    <n v="7"/>
    <x v="2"/>
    <x v="2"/>
    <n v="2"/>
    <x v="0"/>
    <n v="0.45614035087719296"/>
    <n v="0.78947368421052633"/>
    <n v="0.45175438596491213"/>
    <n v="1"/>
  </r>
  <r>
    <x v="2"/>
    <x v="10"/>
    <s v="Tigre"/>
    <n v="25"/>
    <n v="19"/>
    <n v="7"/>
    <n v="4"/>
    <n v="8"/>
    <x v="19"/>
    <x v="2"/>
    <n v="2"/>
    <x v="0"/>
    <n v="0.43859649122807015"/>
    <n v="0.78947368421052633"/>
    <n v="0.45175438596491213"/>
    <n v="0"/>
  </r>
  <r>
    <x v="2"/>
    <x v="11"/>
    <s v="Boca Juniors"/>
    <n v="25"/>
    <n v="19"/>
    <n v="7"/>
    <n v="4"/>
    <n v="8"/>
    <x v="10"/>
    <x v="2"/>
    <n v="2"/>
    <x v="0"/>
    <n v="0.43859649122807015"/>
    <n v="0.78947368421052633"/>
    <n v="0.45175438596491213"/>
    <n v="0"/>
  </r>
  <r>
    <x v="2"/>
    <x v="12"/>
    <s v="Argentinos"/>
    <n v="24"/>
    <n v="19"/>
    <n v="6"/>
    <n v="6"/>
    <n v="7"/>
    <x v="5"/>
    <x v="2"/>
    <n v="2"/>
    <x v="0"/>
    <n v="0.42105263157894735"/>
    <n v="0.78947368421052633"/>
    <n v="0.45175438596491213"/>
    <n v="0"/>
  </r>
  <r>
    <x v="2"/>
    <x v="13"/>
    <s v="San Lorenzo"/>
    <n v="24"/>
    <n v="19"/>
    <n v="6"/>
    <n v="6"/>
    <n v="7"/>
    <x v="6"/>
    <x v="2"/>
    <n v="2"/>
    <x v="0"/>
    <n v="0.42105263157894735"/>
    <n v="0.78947368421052633"/>
    <n v="0.45175438596491213"/>
    <n v="0"/>
  </r>
  <r>
    <x v="2"/>
    <x v="14"/>
    <s v="Banfield"/>
    <n v="20"/>
    <n v="19"/>
    <n v="4"/>
    <n v="8"/>
    <n v="7"/>
    <x v="0"/>
    <x v="2"/>
    <n v="2"/>
    <x v="0"/>
    <n v="0.35087719298245612"/>
    <n v="0.78947368421052633"/>
    <n v="0.45175438596491213"/>
    <n v="0"/>
  </r>
  <r>
    <x v="2"/>
    <x v="15"/>
    <s v="Quilmes"/>
    <n v="19"/>
    <n v="19"/>
    <n v="4"/>
    <n v="7"/>
    <n v="8"/>
    <x v="21"/>
    <x v="2"/>
    <n v="2"/>
    <x v="0"/>
    <n v="0.33333333333333331"/>
    <n v="0.78947368421052633"/>
    <n v="0.45175438596491213"/>
    <n v="0"/>
  </r>
  <r>
    <x v="2"/>
    <x v="16"/>
    <s v="Olimpo"/>
    <n v="18"/>
    <n v="19"/>
    <n v="5"/>
    <n v="3"/>
    <n v="11"/>
    <x v="22"/>
    <x v="2"/>
    <n v="2"/>
    <x v="0"/>
    <n v="0.31578947368421051"/>
    <n v="0.78947368421052633"/>
    <n v="0.45175438596491213"/>
    <n v="0"/>
  </r>
  <r>
    <x v="2"/>
    <x v="17"/>
    <s v="Huracan"/>
    <n v="16"/>
    <n v="19"/>
    <n v="4"/>
    <n v="4"/>
    <n v="11"/>
    <x v="18"/>
    <x v="2"/>
    <n v="2"/>
    <x v="0"/>
    <n v="0.2807017543859649"/>
    <n v="0.78947368421052633"/>
    <n v="0.45175438596491213"/>
    <n v="0"/>
  </r>
  <r>
    <x v="2"/>
    <x v="18"/>
    <s v="Gimnasia (LP)"/>
    <n v="15"/>
    <n v="19"/>
    <n v="3"/>
    <n v="6"/>
    <n v="10"/>
    <x v="17"/>
    <x v="2"/>
    <n v="2"/>
    <x v="0"/>
    <n v="0.26315789473684209"/>
    <n v="0.78947368421052633"/>
    <n v="0.45175438596491213"/>
    <n v="0"/>
  </r>
  <r>
    <x v="2"/>
    <x v="19"/>
    <s v="Independiente"/>
    <n v="14"/>
    <n v="19"/>
    <n v="2"/>
    <n v="8"/>
    <n v="9"/>
    <x v="3"/>
    <x v="2"/>
    <n v="2"/>
    <x v="0"/>
    <n v="0.24561403508771928"/>
    <n v="0.78947368421052633"/>
    <n v="0.45175438596491213"/>
    <n v="0"/>
  </r>
  <r>
    <x v="3"/>
    <x v="0"/>
    <s v="Velez"/>
    <n v="39"/>
    <n v="19"/>
    <n v="12"/>
    <n v="3"/>
    <n v="4"/>
    <x v="4"/>
    <x v="3"/>
    <n v="2"/>
    <x v="0"/>
    <n v="0.68421052631578949"/>
    <n v="0.68421052631578949"/>
    <n v="0.44912280701754381"/>
    <n v="1"/>
  </r>
  <r>
    <x v="3"/>
    <x v="1"/>
    <s v="Lanus"/>
    <n v="35"/>
    <n v="19"/>
    <n v="10"/>
    <n v="5"/>
    <n v="4"/>
    <x v="8"/>
    <x v="3"/>
    <n v="2"/>
    <x v="0"/>
    <n v="0.61403508771929827"/>
    <n v="0.68421052631578949"/>
    <n v="0.44912280701754381"/>
    <n v="1"/>
  </r>
  <r>
    <x v="3"/>
    <x v="2"/>
    <s v="Godoy Cruz"/>
    <n v="34"/>
    <n v="19"/>
    <n v="10"/>
    <n v="4"/>
    <n v="5"/>
    <x v="16"/>
    <x v="3"/>
    <n v="2"/>
    <x v="0"/>
    <n v="0.59649122807017541"/>
    <n v="0.68421052631578949"/>
    <n v="0.44912280701754381"/>
    <n v="1"/>
  </r>
  <r>
    <x v="3"/>
    <x v="3"/>
    <s v="Olimpo"/>
    <n v="30"/>
    <n v="19"/>
    <n v="8"/>
    <n v="6"/>
    <n v="5"/>
    <x v="22"/>
    <x v="3"/>
    <n v="2"/>
    <x v="0"/>
    <n v="0.52631578947368418"/>
    <n v="0.68421052631578949"/>
    <n v="0.44912280701754381"/>
    <n v="1"/>
  </r>
  <r>
    <x v="3"/>
    <x v="4"/>
    <s v="Argentinos"/>
    <n v="30"/>
    <n v="19"/>
    <n v="7"/>
    <n v="9"/>
    <n v="3"/>
    <x v="5"/>
    <x v="3"/>
    <n v="2"/>
    <x v="0"/>
    <n v="0.52631578947368418"/>
    <n v="0.68421052631578949"/>
    <n v="0.44912280701754381"/>
    <n v="1"/>
  </r>
  <r>
    <x v="3"/>
    <x v="5"/>
    <s v="Independiente"/>
    <n v="29"/>
    <n v="19"/>
    <n v="7"/>
    <n v="8"/>
    <n v="4"/>
    <x v="3"/>
    <x v="3"/>
    <n v="2"/>
    <x v="0"/>
    <n v="0.50877192982456143"/>
    <n v="0.68421052631578949"/>
    <n v="0.44912280701754381"/>
    <n v="1"/>
  </r>
  <r>
    <x v="3"/>
    <x v="6"/>
    <s v="Boca Juniors"/>
    <n v="28"/>
    <n v="19"/>
    <n v="7"/>
    <n v="7"/>
    <n v="5"/>
    <x v="10"/>
    <x v="3"/>
    <n v="2"/>
    <x v="0"/>
    <n v="0.49122807017543857"/>
    <n v="0.68421052631578949"/>
    <n v="0.44912280701754381"/>
    <n v="1"/>
  </r>
  <r>
    <x v="3"/>
    <x v="7"/>
    <s v="Banfield"/>
    <n v="27"/>
    <n v="19"/>
    <n v="7"/>
    <n v="6"/>
    <n v="6"/>
    <x v="0"/>
    <x v="3"/>
    <n v="2"/>
    <x v="0"/>
    <n v="0.47368421052631576"/>
    <n v="0.68421052631578949"/>
    <n v="0.44912280701754381"/>
    <n v="1"/>
  </r>
  <r>
    <x v="3"/>
    <x v="8"/>
    <s v="River Plate"/>
    <n v="26"/>
    <n v="19"/>
    <n v="6"/>
    <n v="8"/>
    <n v="5"/>
    <x v="13"/>
    <x v="3"/>
    <n v="2"/>
    <x v="0"/>
    <n v="0.45614035087719296"/>
    <n v="0.68421052631578949"/>
    <n v="0.44912280701754381"/>
    <n v="1"/>
  </r>
  <r>
    <x v="3"/>
    <x v="9"/>
    <s v="Arsenal"/>
    <n v="25"/>
    <n v="19"/>
    <n v="6"/>
    <n v="7"/>
    <n v="6"/>
    <x v="11"/>
    <x v="3"/>
    <n v="2"/>
    <x v="0"/>
    <n v="0.43859649122807015"/>
    <n v="0.68421052631578949"/>
    <n v="0.44912280701754381"/>
    <n v="0"/>
  </r>
  <r>
    <x v="3"/>
    <x v="10"/>
    <s v="Tigre"/>
    <n v="25"/>
    <n v="19"/>
    <n v="6"/>
    <n v="7"/>
    <n v="6"/>
    <x v="19"/>
    <x v="3"/>
    <n v="2"/>
    <x v="0"/>
    <n v="0.43859649122807015"/>
    <n v="0.68421052631578949"/>
    <n v="0.44912280701754381"/>
    <n v="0"/>
  </r>
  <r>
    <x v="3"/>
    <x v="11"/>
    <s v="All Boys"/>
    <n v="25"/>
    <n v="19"/>
    <n v="7"/>
    <n v="4"/>
    <n v="8"/>
    <x v="20"/>
    <x v="3"/>
    <n v="2"/>
    <x v="0"/>
    <n v="0.43859649122807015"/>
    <n v="0.68421052631578949"/>
    <n v="0.44912280701754381"/>
    <n v="0"/>
  </r>
  <r>
    <x v="3"/>
    <x v="12"/>
    <s v="Estudiantes (LP)"/>
    <n v="24"/>
    <n v="19"/>
    <n v="6"/>
    <n v="6"/>
    <n v="7"/>
    <x v="7"/>
    <x v="3"/>
    <n v="2"/>
    <x v="0"/>
    <n v="0.42105263157894735"/>
    <n v="0.68421052631578949"/>
    <n v="0.44912280701754381"/>
    <n v="0"/>
  </r>
  <r>
    <x v="3"/>
    <x v="13"/>
    <s v="San Lorenzo"/>
    <n v="23"/>
    <n v="19"/>
    <n v="5"/>
    <n v="8"/>
    <n v="6"/>
    <x v="6"/>
    <x v="3"/>
    <n v="2"/>
    <x v="0"/>
    <n v="0.40350877192982454"/>
    <n v="0.68421052631578949"/>
    <n v="0.44912280701754381"/>
    <n v="0"/>
  </r>
  <r>
    <x v="3"/>
    <x v="14"/>
    <s v="Racing Club"/>
    <n v="23"/>
    <n v="19"/>
    <n v="7"/>
    <n v="2"/>
    <n v="10"/>
    <x v="15"/>
    <x v="3"/>
    <n v="2"/>
    <x v="0"/>
    <n v="0.40350877192982454"/>
    <n v="0.68421052631578949"/>
    <n v="0.44912280701754381"/>
    <n v="0"/>
  </r>
  <r>
    <x v="3"/>
    <x v="15"/>
    <s v="Colon"/>
    <n v="21"/>
    <n v="19"/>
    <n v="6"/>
    <n v="3"/>
    <n v="10"/>
    <x v="2"/>
    <x v="3"/>
    <n v="2"/>
    <x v="0"/>
    <n v="0.36842105263157893"/>
    <n v="0.68421052631578949"/>
    <n v="0.44912280701754381"/>
    <n v="0"/>
  </r>
  <r>
    <x v="3"/>
    <x v="16"/>
    <s v="Quilmes"/>
    <n v="20"/>
    <n v="19"/>
    <n v="5"/>
    <n v="5"/>
    <n v="9"/>
    <x v="21"/>
    <x v="3"/>
    <n v="2"/>
    <x v="0"/>
    <n v="0.35087719298245612"/>
    <n v="0.68421052631578949"/>
    <n v="0.44912280701754381"/>
    <n v="0"/>
  </r>
  <r>
    <x v="3"/>
    <x v="17"/>
    <s v="Gimnasia (LP)"/>
    <n v="18"/>
    <n v="19"/>
    <n v="3"/>
    <n v="9"/>
    <n v="7"/>
    <x v="17"/>
    <x v="3"/>
    <n v="2"/>
    <x v="0"/>
    <n v="0.31578947368421051"/>
    <n v="0.68421052631578949"/>
    <n v="0.44912280701754381"/>
    <n v="0"/>
  </r>
  <r>
    <x v="3"/>
    <x v="18"/>
    <s v="Newells"/>
    <n v="16"/>
    <n v="19"/>
    <n v="4"/>
    <n v="4"/>
    <n v="11"/>
    <x v="1"/>
    <x v="3"/>
    <n v="2"/>
    <x v="0"/>
    <n v="0.2807017543859649"/>
    <n v="0.68421052631578949"/>
    <n v="0.44912280701754381"/>
    <n v="0"/>
  </r>
  <r>
    <x v="3"/>
    <x v="19"/>
    <s v="Huracan"/>
    <n v="14"/>
    <n v="19"/>
    <n v="3"/>
    <n v="5"/>
    <n v="11"/>
    <x v="18"/>
    <x v="3"/>
    <n v="2"/>
    <x v="0"/>
    <n v="0.24561403508771928"/>
    <n v="0.68421052631578949"/>
    <n v="0.44912280701754381"/>
    <n v="0"/>
  </r>
  <r>
    <x v="4"/>
    <x v="0"/>
    <s v="Boca Juniors"/>
    <n v="43"/>
    <n v="19"/>
    <n v="12"/>
    <n v="7"/>
    <n v="0"/>
    <x v="10"/>
    <x v="4"/>
    <n v="3"/>
    <x v="0"/>
    <n v="0.75438596491228072"/>
    <n v="0.75438596491228072"/>
    <n v="0.44122807017543864"/>
    <n v="1"/>
  </r>
  <r>
    <x v="4"/>
    <x v="1"/>
    <s v="Racing Club"/>
    <n v="31"/>
    <n v="19"/>
    <n v="7"/>
    <n v="10"/>
    <n v="2"/>
    <x v="15"/>
    <x v="4"/>
    <n v="3"/>
    <x v="0"/>
    <n v="0.54385964912280704"/>
    <n v="0.75438596491228072"/>
    <n v="0.44122807017543864"/>
    <n v="1"/>
  </r>
  <r>
    <x v="4"/>
    <x v="2"/>
    <s v="Velez"/>
    <n v="31"/>
    <n v="19"/>
    <n v="9"/>
    <n v="4"/>
    <n v="6"/>
    <x v="4"/>
    <x v="4"/>
    <n v="3"/>
    <x v="0"/>
    <n v="0.54385964912280704"/>
    <n v="0.75438596491228072"/>
    <n v="0.44122807017543864"/>
    <n v="1"/>
  </r>
  <r>
    <x v="4"/>
    <x v="3"/>
    <s v="Belgrano"/>
    <n v="31"/>
    <n v="19"/>
    <n v="8"/>
    <n v="7"/>
    <n v="4"/>
    <x v="23"/>
    <x v="4"/>
    <n v="3"/>
    <x v="0"/>
    <n v="0.54385964912280704"/>
    <n v="0.75438596491228072"/>
    <n v="0.44122807017543864"/>
    <n v="1"/>
  </r>
  <r>
    <x v="4"/>
    <x v="4"/>
    <s v="Colon"/>
    <n v="31"/>
    <n v="19"/>
    <n v="8"/>
    <n v="7"/>
    <n v="4"/>
    <x v="2"/>
    <x v="4"/>
    <n v="3"/>
    <x v="0"/>
    <n v="0.54385964912280704"/>
    <n v="0.75438596491228072"/>
    <n v="0.44122807017543864"/>
    <n v="1"/>
  </r>
  <r>
    <x v="4"/>
    <x v="5"/>
    <s v="Lanus"/>
    <n v="29"/>
    <n v="19"/>
    <n v="7"/>
    <n v="8"/>
    <n v="4"/>
    <x v="8"/>
    <x v="4"/>
    <n v="3"/>
    <x v="0"/>
    <n v="0.50877192982456143"/>
    <n v="0.75438596491228072"/>
    <n v="0.44122807017543864"/>
    <n v="1"/>
  </r>
  <r>
    <x v="4"/>
    <x v="6"/>
    <s v="Tigre"/>
    <n v="27"/>
    <n v="19"/>
    <n v="7"/>
    <n v="6"/>
    <n v="6"/>
    <x v="19"/>
    <x v="4"/>
    <n v="3"/>
    <x v="0"/>
    <n v="0.47368421052631576"/>
    <n v="0.75438596491228072"/>
    <n v="0.44122807017543864"/>
    <n v="1"/>
  </r>
  <r>
    <x v="4"/>
    <x v="7"/>
    <s v="Independiente"/>
    <n v="27"/>
    <n v="19"/>
    <n v="7"/>
    <n v="6"/>
    <n v="6"/>
    <x v="3"/>
    <x v="4"/>
    <n v="3"/>
    <x v="0"/>
    <n v="0.47368421052631576"/>
    <n v="0.75438596491228072"/>
    <n v="0.44122807017543864"/>
    <n v="1"/>
  </r>
  <r>
    <x v="4"/>
    <x v="8"/>
    <s v="San Martin (SJ)"/>
    <n v="26"/>
    <n v="19"/>
    <n v="6"/>
    <n v="8"/>
    <n v="5"/>
    <x v="24"/>
    <x v="4"/>
    <n v="3"/>
    <x v="0"/>
    <n v="0.45614035087719296"/>
    <n v="0.75438596491228072"/>
    <n v="0.44122807017543864"/>
    <n v="1"/>
  </r>
  <r>
    <x v="4"/>
    <x v="9"/>
    <s v="Atl Rafaela"/>
    <n v="26"/>
    <n v="19"/>
    <n v="8"/>
    <n v="2"/>
    <n v="9"/>
    <x v="25"/>
    <x v="4"/>
    <n v="3"/>
    <x v="0"/>
    <n v="0.45614035087719296"/>
    <n v="0.75438596491228072"/>
    <n v="0.44122807017543864"/>
    <n v="1"/>
  </r>
  <r>
    <x v="4"/>
    <x v="10"/>
    <s v="Union"/>
    <n v="25"/>
    <n v="19"/>
    <n v="6"/>
    <n v="7"/>
    <n v="6"/>
    <x v="26"/>
    <x v="4"/>
    <n v="3"/>
    <x v="0"/>
    <n v="0.43859649122807015"/>
    <n v="0.75438596491228072"/>
    <n v="0.44122807017543864"/>
    <n v="0"/>
  </r>
  <r>
    <x v="4"/>
    <x v="11"/>
    <s v="Godoy Cruz"/>
    <n v="24"/>
    <n v="19"/>
    <n v="6"/>
    <n v="6"/>
    <n v="7"/>
    <x v="16"/>
    <x v="4"/>
    <n v="3"/>
    <x v="0"/>
    <n v="0.42105263157894735"/>
    <n v="0.75438596491228072"/>
    <n v="0.44122807017543864"/>
    <n v="0"/>
  </r>
  <r>
    <x v="4"/>
    <x v="12"/>
    <s v="Arsenal"/>
    <n v="24"/>
    <n v="19"/>
    <n v="6"/>
    <n v="6"/>
    <n v="7"/>
    <x v="11"/>
    <x v="4"/>
    <n v="3"/>
    <x v="0"/>
    <n v="0.42105263157894735"/>
    <n v="0.75438596491228072"/>
    <n v="0.44122807017543864"/>
    <n v="0"/>
  </r>
  <r>
    <x v="4"/>
    <x v="13"/>
    <s v="Estudiantes (LP)"/>
    <n v="23"/>
    <n v="19"/>
    <n v="6"/>
    <n v="5"/>
    <n v="8"/>
    <x v="7"/>
    <x v="4"/>
    <n v="3"/>
    <x v="0"/>
    <n v="0.40350877192982454"/>
    <n v="0.75438596491228072"/>
    <n v="0.44122807017543864"/>
    <n v="0"/>
  </r>
  <r>
    <x v="4"/>
    <x v="14"/>
    <s v="Argentinos"/>
    <n v="22"/>
    <n v="19"/>
    <n v="5"/>
    <n v="7"/>
    <n v="7"/>
    <x v="5"/>
    <x v="4"/>
    <n v="3"/>
    <x v="0"/>
    <n v="0.38596491228070173"/>
    <n v="0.75438596491228072"/>
    <n v="0.44122807017543864"/>
    <n v="0"/>
  </r>
  <r>
    <x v="4"/>
    <x v="15"/>
    <s v="All Boys"/>
    <n v="21"/>
    <n v="19"/>
    <n v="4"/>
    <n v="9"/>
    <n v="6"/>
    <x v="20"/>
    <x v="4"/>
    <n v="3"/>
    <x v="0"/>
    <n v="0.36842105263157893"/>
    <n v="0.75438596491228072"/>
    <n v="0.44122807017543864"/>
    <n v="0"/>
  </r>
  <r>
    <x v="4"/>
    <x v="16"/>
    <s v="San Lorenzo"/>
    <n v="19"/>
    <n v="19"/>
    <n v="5"/>
    <n v="4"/>
    <n v="10"/>
    <x v="6"/>
    <x v="4"/>
    <n v="3"/>
    <x v="0"/>
    <n v="0.33333333333333331"/>
    <n v="0.75438596491228072"/>
    <n v="0.44122807017543864"/>
    <n v="0"/>
  </r>
  <r>
    <x v="4"/>
    <x v="17"/>
    <s v="Newells"/>
    <n v="16"/>
    <n v="19"/>
    <n v="1"/>
    <n v="13"/>
    <n v="5"/>
    <x v="1"/>
    <x v="4"/>
    <n v="3"/>
    <x v="0"/>
    <n v="0.2807017543859649"/>
    <n v="0.75438596491228072"/>
    <n v="0.44122807017543864"/>
    <n v="0"/>
  </r>
  <r>
    <x v="4"/>
    <x v="18"/>
    <s v="Olimpo"/>
    <n v="16"/>
    <n v="19"/>
    <n v="2"/>
    <n v="10"/>
    <n v="7"/>
    <x v="22"/>
    <x v="4"/>
    <n v="3"/>
    <x v="0"/>
    <n v="0.2807017543859649"/>
    <n v="0.75438596491228072"/>
    <n v="0.44122807017543864"/>
    <n v="0"/>
  </r>
  <r>
    <x v="4"/>
    <x v="19"/>
    <s v="Banfield"/>
    <n v="11"/>
    <n v="19"/>
    <n v="3"/>
    <n v="2"/>
    <n v="14"/>
    <x v="0"/>
    <x v="4"/>
    <n v="3"/>
    <x v="0"/>
    <n v="0.19298245614035087"/>
    <n v="0.75438596491228072"/>
    <n v="0.44122807017543864"/>
    <n v="0"/>
  </r>
  <r>
    <x v="5"/>
    <x v="0"/>
    <s v="Arsenal"/>
    <n v="38"/>
    <n v="19"/>
    <n v="11"/>
    <n v="5"/>
    <n v="3"/>
    <x v="11"/>
    <x v="5"/>
    <n v="3"/>
    <x v="0"/>
    <n v="0.66666666666666663"/>
    <n v="0.66666666666666663"/>
    <n v="0.44824561403508767"/>
    <n v="1"/>
  </r>
  <r>
    <x v="5"/>
    <x v="1"/>
    <s v="Tigre"/>
    <n v="36"/>
    <n v="19"/>
    <n v="10"/>
    <n v="6"/>
    <n v="3"/>
    <x v="19"/>
    <x v="5"/>
    <n v="3"/>
    <x v="0"/>
    <n v="0.63157894736842102"/>
    <n v="0.66666666666666663"/>
    <n v="0.44824561403508767"/>
    <n v="1"/>
  </r>
  <r>
    <x v="5"/>
    <x v="2"/>
    <s v="Velez"/>
    <n v="33"/>
    <n v="19"/>
    <n v="9"/>
    <n v="6"/>
    <n v="4"/>
    <x v="4"/>
    <x v="5"/>
    <n v="3"/>
    <x v="0"/>
    <n v="0.57894736842105265"/>
    <n v="0.66666666666666663"/>
    <n v="0.44824561403508767"/>
    <n v="1"/>
  </r>
  <r>
    <x v="5"/>
    <x v="3"/>
    <s v="Boca Juniors"/>
    <n v="33"/>
    <n v="19"/>
    <n v="9"/>
    <n v="6"/>
    <n v="4"/>
    <x v="10"/>
    <x v="5"/>
    <n v="3"/>
    <x v="0"/>
    <n v="0.57894736842105265"/>
    <n v="0.66666666666666663"/>
    <n v="0.44824561403508767"/>
    <n v="1"/>
  </r>
  <r>
    <x v="5"/>
    <x v="4"/>
    <s v="All Boys"/>
    <n v="33"/>
    <n v="19"/>
    <n v="9"/>
    <n v="6"/>
    <n v="4"/>
    <x v="20"/>
    <x v="5"/>
    <n v="3"/>
    <x v="0"/>
    <n v="0.57894736842105265"/>
    <n v="0.66666666666666663"/>
    <n v="0.44824561403508767"/>
    <n v="1"/>
  </r>
  <r>
    <x v="5"/>
    <x v="5"/>
    <s v="Newells"/>
    <n v="32"/>
    <n v="19"/>
    <n v="9"/>
    <n v="5"/>
    <n v="5"/>
    <x v="1"/>
    <x v="5"/>
    <n v="3"/>
    <x v="0"/>
    <n v="0.56140350877192979"/>
    <n v="0.66666666666666663"/>
    <n v="0.44824561403508767"/>
    <n v="1"/>
  </r>
  <r>
    <x v="5"/>
    <x v="6"/>
    <s v="Colon"/>
    <n v="29"/>
    <n v="19"/>
    <n v="7"/>
    <n v="8"/>
    <n v="4"/>
    <x v="2"/>
    <x v="5"/>
    <n v="3"/>
    <x v="0"/>
    <n v="0.50877192982456143"/>
    <n v="0.66666666666666663"/>
    <n v="0.44824561403508767"/>
    <n v="1"/>
  </r>
  <r>
    <x v="5"/>
    <x v="7"/>
    <s v="Argentinos"/>
    <n v="27"/>
    <n v="19"/>
    <n v="7"/>
    <n v="6"/>
    <n v="6"/>
    <x v="5"/>
    <x v="5"/>
    <n v="3"/>
    <x v="0"/>
    <n v="0.47368421052631576"/>
    <n v="0.66666666666666663"/>
    <n v="0.44824561403508767"/>
    <n v="1"/>
  </r>
  <r>
    <x v="5"/>
    <x v="8"/>
    <s v="Estudiantes (LP)"/>
    <n v="27"/>
    <n v="19"/>
    <n v="7"/>
    <n v="6"/>
    <n v="6"/>
    <x v="7"/>
    <x v="5"/>
    <n v="3"/>
    <x v="0"/>
    <n v="0.47368421052631576"/>
    <n v="0.66666666666666663"/>
    <n v="0.44824561403508767"/>
    <n v="1"/>
  </r>
  <r>
    <x v="5"/>
    <x v="9"/>
    <s v="Lanus"/>
    <n v="26"/>
    <n v="19"/>
    <n v="7"/>
    <n v="5"/>
    <n v="7"/>
    <x v="8"/>
    <x v="5"/>
    <n v="3"/>
    <x v="0"/>
    <n v="0.45614035087719296"/>
    <n v="0.66666666666666663"/>
    <n v="0.44824561403508767"/>
    <n v="1"/>
  </r>
  <r>
    <x v="5"/>
    <x v="10"/>
    <s v="Union"/>
    <n v="25"/>
    <n v="19"/>
    <n v="5"/>
    <n v="10"/>
    <n v="4"/>
    <x v="26"/>
    <x v="5"/>
    <n v="3"/>
    <x v="0"/>
    <n v="0.43859649122807015"/>
    <n v="0.66666666666666663"/>
    <n v="0.44824561403508767"/>
    <n v="0"/>
  </r>
  <r>
    <x v="5"/>
    <x v="11"/>
    <s v="San Lorenzo"/>
    <n v="25"/>
    <n v="19"/>
    <n v="6"/>
    <n v="7"/>
    <n v="6"/>
    <x v="6"/>
    <x v="5"/>
    <n v="3"/>
    <x v="0"/>
    <n v="0.43859649122807015"/>
    <n v="0.66666666666666663"/>
    <n v="0.44824561403508767"/>
    <n v="0"/>
  </r>
  <r>
    <x v="5"/>
    <x v="12"/>
    <s v="Atl Rafaela"/>
    <n v="24"/>
    <n v="19"/>
    <n v="6"/>
    <n v="6"/>
    <n v="7"/>
    <x v="25"/>
    <x v="5"/>
    <n v="3"/>
    <x v="0"/>
    <n v="0.42105263157894735"/>
    <n v="0.66666666666666663"/>
    <n v="0.44824561403508767"/>
    <n v="0"/>
  </r>
  <r>
    <x v="5"/>
    <x v="13"/>
    <s v="Belgrano"/>
    <n v="24"/>
    <n v="19"/>
    <n v="6"/>
    <n v="6"/>
    <n v="7"/>
    <x v="23"/>
    <x v="5"/>
    <n v="3"/>
    <x v="0"/>
    <n v="0.42105263157894735"/>
    <n v="0.66666666666666663"/>
    <n v="0.44824561403508767"/>
    <n v="0"/>
  </r>
  <r>
    <x v="5"/>
    <x v="14"/>
    <s v="San Martin (SJ)"/>
    <n v="22"/>
    <n v="19"/>
    <n v="6"/>
    <n v="4"/>
    <n v="9"/>
    <x v="24"/>
    <x v="5"/>
    <n v="3"/>
    <x v="0"/>
    <n v="0.38596491228070173"/>
    <n v="0.66666666666666663"/>
    <n v="0.44824561403508767"/>
    <n v="0"/>
  </r>
  <r>
    <x v="5"/>
    <x v="15"/>
    <s v="Independiente"/>
    <n v="20"/>
    <n v="19"/>
    <n v="5"/>
    <n v="5"/>
    <n v="9"/>
    <x v="3"/>
    <x v="5"/>
    <n v="3"/>
    <x v="0"/>
    <n v="0.35087719298245612"/>
    <n v="0.66666666666666663"/>
    <n v="0.44824561403508767"/>
    <n v="0"/>
  </r>
  <r>
    <x v="5"/>
    <x v="16"/>
    <s v="Racing Club"/>
    <n v="19"/>
    <n v="19"/>
    <n v="5"/>
    <n v="4"/>
    <n v="10"/>
    <x v="15"/>
    <x v="5"/>
    <n v="3"/>
    <x v="0"/>
    <n v="0.33333333333333331"/>
    <n v="0.66666666666666663"/>
    <n v="0.44824561403508767"/>
    <n v="0"/>
  </r>
  <r>
    <x v="5"/>
    <x v="17"/>
    <s v="Godoy Cruz"/>
    <n v="14"/>
    <n v="19"/>
    <n v="2"/>
    <n v="8"/>
    <n v="9"/>
    <x v="16"/>
    <x v="5"/>
    <n v="3"/>
    <x v="0"/>
    <n v="0.24561403508771928"/>
    <n v="0.66666666666666663"/>
    <n v="0.44824561403508767"/>
    <n v="0"/>
  </r>
  <r>
    <x v="5"/>
    <x v="18"/>
    <s v="Olimpo"/>
    <n v="13"/>
    <n v="19"/>
    <n v="3"/>
    <n v="4"/>
    <n v="12"/>
    <x v="22"/>
    <x v="5"/>
    <n v="3"/>
    <x v="0"/>
    <n v="0.22807017543859648"/>
    <n v="0.66666666666666663"/>
    <n v="0.44824561403508767"/>
    <n v="0"/>
  </r>
  <r>
    <x v="5"/>
    <x v="19"/>
    <s v="Banfield"/>
    <n v="11"/>
    <n v="19"/>
    <n v="2"/>
    <n v="5"/>
    <n v="12"/>
    <x v="0"/>
    <x v="5"/>
    <n v="3"/>
    <x v="0"/>
    <n v="0.19298245614035087"/>
    <n v="0.66666666666666663"/>
    <n v="0.44824561403508767"/>
    <n v="0"/>
  </r>
  <r>
    <x v="6"/>
    <x v="0"/>
    <s v="Velez"/>
    <n v="41"/>
    <n v="19"/>
    <n v="13"/>
    <n v="2"/>
    <n v="4"/>
    <x v="4"/>
    <x v="6"/>
    <n v="4"/>
    <x v="0"/>
    <n v="0.7192982456140351"/>
    <n v="0.7192982456140351"/>
    <n v="0.44385964912280695"/>
    <n v="1"/>
  </r>
  <r>
    <x v="6"/>
    <x v="1"/>
    <s v="Newells"/>
    <n v="36"/>
    <n v="19"/>
    <n v="9"/>
    <n v="9"/>
    <n v="1"/>
    <x v="1"/>
    <x v="6"/>
    <n v="4"/>
    <x v="0"/>
    <n v="0.63157894736842102"/>
    <n v="0.7192982456140351"/>
    <n v="0.44385964912280695"/>
    <n v="1"/>
  </r>
  <r>
    <x v="6"/>
    <x v="2"/>
    <s v="Belgrano"/>
    <n v="36"/>
    <n v="19"/>
    <n v="10"/>
    <n v="6"/>
    <n v="3"/>
    <x v="23"/>
    <x v="6"/>
    <n v="4"/>
    <x v="0"/>
    <n v="0.63157894736842102"/>
    <n v="0.7192982456140351"/>
    <n v="0.44385964912280695"/>
    <n v="1"/>
  </r>
  <r>
    <x v="6"/>
    <x v="3"/>
    <s v="Lanus"/>
    <n v="34"/>
    <n v="19"/>
    <n v="10"/>
    <n v="4"/>
    <n v="5"/>
    <x v="8"/>
    <x v="6"/>
    <n v="4"/>
    <x v="0"/>
    <n v="0.59649122807017541"/>
    <n v="0.7192982456140351"/>
    <n v="0.44385964912280695"/>
    <n v="1"/>
  </r>
  <r>
    <x v="6"/>
    <x v="4"/>
    <s v="Racing Club"/>
    <n v="33"/>
    <n v="19"/>
    <n v="9"/>
    <n v="6"/>
    <n v="4"/>
    <x v="15"/>
    <x v="6"/>
    <n v="4"/>
    <x v="0"/>
    <n v="0.57894736842105265"/>
    <n v="0.7192982456140351"/>
    <n v="0.44385964912280695"/>
    <n v="1"/>
  </r>
  <r>
    <x v="6"/>
    <x v="5"/>
    <s v="Boca Juniors"/>
    <n v="33"/>
    <n v="19"/>
    <n v="9"/>
    <n v="6"/>
    <n v="4"/>
    <x v="10"/>
    <x v="6"/>
    <n v="4"/>
    <x v="0"/>
    <n v="0.57894736842105265"/>
    <n v="0.7192982456140351"/>
    <n v="0.44385964912280695"/>
    <n v="1"/>
  </r>
  <r>
    <x v="6"/>
    <x v="6"/>
    <s v="Arsenal"/>
    <n v="31"/>
    <n v="19"/>
    <n v="9"/>
    <n v="4"/>
    <n v="6"/>
    <x v="11"/>
    <x v="6"/>
    <n v="4"/>
    <x v="0"/>
    <n v="0.54385964912280704"/>
    <n v="0.7192982456140351"/>
    <n v="0.44385964912280695"/>
    <n v="1"/>
  </r>
  <r>
    <x v="6"/>
    <x v="7"/>
    <s v="River Plate"/>
    <n v="29"/>
    <n v="19"/>
    <n v="7"/>
    <n v="8"/>
    <n v="4"/>
    <x v="13"/>
    <x v="6"/>
    <n v="4"/>
    <x v="0"/>
    <n v="0.50877192982456143"/>
    <n v="0.7192982456140351"/>
    <n v="0.44385964912280695"/>
    <n v="1"/>
  </r>
  <r>
    <x v="6"/>
    <x v="8"/>
    <s v="Estudiantes (LP)"/>
    <n v="28"/>
    <n v="19"/>
    <n v="8"/>
    <n v="4"/>
    <n v="7"/>
    <x v="7"/>
    <x v="6"/>
    <n v="4"/>
    <x v="0"/>
    <n v="0.49122807017543857"/>
    <n v="0.7192982456140351"/>
    <n v="0.44385964912280695"/>
    <n v="1"/>
  </r>
  <r>
    <x v="6"/>
    <x v="9"/>
    <s v="Colon"/>
    <n v="26"/>
    <n v="19"/>
    <n v="6"/>
    <n v="8"/>
    <n v="5"/>
    <x v="2"/>
    <x v="6"/>
    <n v="4"/>
    <x v="0"/>
    <n v="0.45614035087719296"/>
    <n v="0.7192982456140351"/>
    <n v="0.44385964912280695"/>
    <n v="1"/>
  </r>
  <r>
    <x v="6"/>
    <x v="10"/>
    <s v="San Lorenzo"/>
    <n v="26"/>
    <n v="19"/>
    <n v="6"/>
    <n v="8"/>
    <n v="5"/>
    <x v="6"/>
    <x v="6"/>
    <n v="4"/>
    <x v="0"/>
    <n v="0.45614035087719296"/>
    <n v="0.7192982456140351"/>
    <n v="0.44385964912280695"/>
    <n v="1"/>
  </r>
  <r>
    <x v="6"/>
    <x v="11"/>
    <s v="All Boys"/>
    <n v="21"/>
    <n v="19"/>
    <n v="5"/>
    <n v="6"/>
    <n v="8"/>
    <x v="20"/>
    <x v="6"/>
    <n v="4"/>
    <x v="0"/>
    <n v="0.36842105263157893"/>
    <n v="0.7192982456140351"/>
    <n v="0.44385964912280695"/>
    <n v="0"/>
  </r>
  <r>
    <x v="6"/>
    <x v="12"/>
    <s v="Atl Rafaela"/>
    <n v="20"/>
    <n v="19"/>
    <n v="5"/>
    <n v="5"/>
    <n v="9"/>
    <x v="25"/>
    <x v="6"/>
    <n v="4"/>
    <x v="0"/>
    <n v="0.35087719298245612"/>
    <n v="0.7192982456140351"/>
    <n v="0.44385964912280695"/>
    <n v="0"/>
  </r>
  <r>
    <x v="6"/>
    <x v="13"/>
    <s v="Godoy Cruz"/>
    <n v="20"/>
    <n v="19"/>
    <n v="5"/>
    <n v="5"/>
    <n v="9"/>
    <x v="16"/>
    <x v="6"/>
    <n v="4"/>
    <x v="0"/>
    <n v="0.35087719298245612"/>
    <n v="0.7192982456140351"/>
    <n v="0.44385964912280695"/>
    <n v="0"/>
  </r>
  <r>
    <x v="6"/>
    <x v="14"/>
    <s v="Quilmes"/>
    <n v="19"/>
    <n v="19"/>
    <n v="3"/>
    <n v="10"/>
    <n v="6"/>
    <x v="21"/>
    <x v="6"/>
    <n v="4"/>
    <x v="0"/>
    <n v="0.33333333333333331"/>
    <n v="0.7192982456140351"/>
    <n v="0.44385964912280695"/>
    <n v="0"/>
  </r>
  <r>
    <x v="6"/>
    <x v="15"/>
    <s v="Argentinos"/>
    <n v="19"/>
    <n v="19"/>
    <n v="4"/>
    <n v="7"/>
    <n v="8"/>
    <x v="5"/>
    <x v="6"/>
    <n v="4"/>
    <x v="0"/>
    <n v="0.33333333333333331"/>
    <n v="0.7192982456140351"/>
    <n v="0.44385964912280695"/>
    <n v="0"/>
  </r>
  <r>
    <x v="6"/>
    <x v="16"/>
    <s v="San Martin (SJ)"/>
    <n v="17"/>
    <n v="19"/>
    <n v="4"/>
    <n v="5"/>
    <n v="10"/>
    <x v="24"/>
    <x v="6"/>
    <n v="4"/>
    <x v="0"/>
    <n v="0.2982456140350877"/>
    <n v="0.7192982456140351"/>
    <n v="0.44385964912280695"/>
    <n v="0"/>
  </r>
  <r>
    <x v="6"/>
    <x v="17"/>
    <s v="Independiente"/>
    <n v="17"/>
    <n v="19"/>
    <n v="3"/>
    <n v="8"/>
    <n v="8"/>
    <x v="3"/>
    <x v="6"/>
    <n v="4"/>
    <x v="0"/>
    <n v="0.2982456140350877"/>
    <n v="0.7192982456140351"/>
    <n v="0.44385964912280695"/>
    <n v="0"/>
  </r>
  <r>
    <x v="6"/>
    <x v="18"/>
    <s v="Tigre"/>
    <n v="13"/>
    <n v="19"/>
    <n v="1"/>
    <n v="10"/>
    <n v="8"/>
    <x v="19"/>
    <x v="6"/>
    <n v="4"/>
    <x v="0"/>
    <n v="0.22807017543859648"/>
    <n v="0.7192982456140351"/>
    <n v="0.44385964912280695"/>
    <n v="0"/>
  </r>
  <r>
    <x v="6"/>
    <x v="19"/>
    <s v="Union"/>
    <n v="7"/>
    <n v="19"/>
    <n v="0"/>
    <n v="7"/>
    <n v="12"/>
    <x v="26"/>
    <x v="6"/>
    <n v="4"/>
    <x v="0"/>
    <n v="0.12280701754385964"/>
    <n v="0.7192982456140351"/>
    <n v="0.44385964912280695"/>
    <n v="0"/>
  </r>
  <r>
    <x v="7"/>
    <x v="0"/>
    <s v="Newells"/>
    <n v="38"/>
    <n v="19"/>
    <n v="12"/>
    <n v="2"/>
    <n v="5"/>
    <x v="1"/>
    <x v="7"/>
    <n v="4"/>
    <x v="0"/>
    <n v="0.66666666666666663"/>
    <n v="0.66666666666666663"/>
    <n v="0.44210526315789478"/>
    <n v="1"/>
  </r>
  <r>
    <x v="7"/>
    <x v="1"/>
    <s v="River Plate"/>
    <n v="35"/>
    <n v="19"/>
    <n v="10"/>
    <n v="5"/>
    <n v="4"/>
    <x v="13"/>
    <x v="7"/>
    <n v="4"/>
    <x v="0"/>
    <n v="0.61403508771929827"/>
    <n v="0.66666666666666663"/>
    <n v="0.44210526315789478"/>
    <n v="1"/>
  </r>
  <r>
    <x v="7"/>
    <x v="2"/>
    <s v="Lanus"/>
    <n v="33"/>
    <n v="19"/>
    <n v="8"/>
    <n v="9"/>
    <n v="2"/>
    <x v="8"/>
    <x v="7"/>
    <n v="4"/>
    <x v="0"/>
    <n v="0.57894736842105265"/>
    <n v="0.66666666666666663"/>
    <n v="0.44210526315789478"/>
    <n v="1"/>
  </r>
  <r>
    <x v="7"/>
    <x v="3"/>
    <s v="San Lorenzo"/>
    <n v="32"/>
    <n v="19"/>
    <n v="8"/>
    <n v="8"/>
    <n v="3"/>
    <x v="6"/>
    <x v="7"/>
    <n v="4"/>
    <x v="0"/>
    <n v="0.56140350877192979"/>
    <n v="0.66666666666666663"/>
    <n v="0.44210526315789478"/>
    <n v="1"/>
  </r>
  <r>
    <x v="7"/>
    <x v="4"/>
    <s v="Quilmes"/>
    <n v="31"/>
    <n v="19"/>
    <n v="8"/>
    <n v="7"/>
    <n v="4"/>
    <x v="21"/>
    <x v="7"/>
    <n v="4"/>
    <x v="0"/>
    <n v="0.54385964912280704"/>
    <n v="0.66666666666666663"/>
    <n v="0.44210526315789478"/>
    <n v="1"/>
  </r>
  <r>
    <x v="7"/>
    <x v="5"/>
    <s v="Racing Club"/>
    <n v="29"/>
    <n v="19"/>
    <n v="8"/>
    <n v="5"/>
    <n v="6"/>
    <x v="15"/>
    <x v="7"/>
    <n v="4"/>
    <x v="0"/>
    <n v="0.50877192982456143"/>
    <n v="0.66666666666666663"/>
    <n v="0.44210526315789478"/>
    <n v="1"/>
  </r>
  <r>
    <x v="7"/>
    <x v="6"/>
    <s v="Godoy Cruz"/>
    <n v="29"/>
    <n v="19"/>
    <n v="7"/>
    <n v="8"/>
    <n v="4"/>
    <x v="16"/>
    <x v="7"/>
    <n v="4"/>
    <x v="0"/>
    <n v="0.50877192982456143"/>
    <n v="0.66666666666666663"/>
    <n v="0.44210526315789478"/>
    <n v="1"/>
  </r>
  <r>
    <x v="7"/>
    <x v="7"/>
    <s v="Arsenal"/>
    <n v="29"/>
    <n v="19"/>
    <n v="8"/>
    <n v="5"/>
    <n v="6"/>
    <x v="11"/>
    <x v="7"/>
    <n v="4"/>
    <x v="0"/>
    <n v="0.50877192982456143"/>
    <n v="0.66666666666666663"/>
    <n v="0.44210526315789478"/>
    <n v="1"/>
  </r>
  <r>
    <x v="7"/>
    <x v="8"/>
    <s v="San Martin (SJ)"/>
    <n v="26"/>
    <n v="19"/>
    <n v="7"/>
    <n v="5"/>
    <n v="7"/>
    <x v="24"/>
    <x v="7"/>
    <n v="4"/>
    <x v="0"/>
    <n v="0.45614035087719296"/>
    <n v="0.66666666666666663"/>
    <n v="0.44210526315789478"/>
    <n v="1"/>
  </r>
  <r>
    <x v="7"/>
    <x v="9"/>
    <s v="Belgrano"/>
    <n v="23"/>
    <n v="19"/>
    <n v="4"/>
    <n v="11"/>
    <n v="4"/>
    <x v="23"/>
    <x v="7"/>
    <n v="4"/>
    <x v="0"/>
    <n v="0.40350877192982454"/>
    <n v="0.66666666666666663"/>
    <n v="0.44210526315789478"/>
    <n v="0"/>
  </r>
  <r>
    <x v="7"/>
    <x v="10"/>
    <s v="Atl Rafaela"/>
    <n v="23"/>
    <n v="19"/>
    <n v="5"/>
    <n v="8"/>
    <n v="6"/>
    <x v="25"/>
    <x v="7"/>
    <n v="4"/>
    <x v="0"/>
    <n v="0.40350877192982454"/>
    <n v="0.66666666666666663"/>
    <n v="0.44210526315789478"/>
    <n v="0"/>
  </r>
  <r>
    <x v="7"/>
    <x v="11"/>
    <s v="Independiente"/>
    <n v="22"/>
    <n v="19"/>
    <n v="5"/>
    <n v="7"/>
    <n v="7"/>
    <x v="3"/>
    <x v="7"/>
    <n v="4"/>
    <x v="0"/>
    <n v="0.38596491228070173"/>
    <n v="0.66666666666666663"/>
    <n v="0.44210526315789478"/>
    <n v="0"/>
  </r>
  <r>
    <x v="7"/>
    <x v="12"/>
    <s v="Tigre"/>
    <n v="21"/>
    <n v="19"/>
    <n v="6"/>
    <n v="3"/>
    <n v="10"/>
    <x v="19"/>
    <x v="7"/>
    <n v="4"/>
    <x v="0"/>
    <n v="0.36842105263157893"/>
    <n v="0.66666666666666663"/>
    <n v="0.44210526315789478"/>
    <n v="0"/>
  </r>
  <r>
    <x v="7"/>
    <x v="13"/>
    <s v="Velez"/>
    <n v="20"/>
    <n v="19"/>
    <n v="4"/>
    <n v="8"/>
    <n v="7"/>
    <x v="4"/>
    <x v="7"/>
    <n v="4"/>
    <x v="0"/>
    <n v="0.35087719298245612"/>
    <n v="0.66666666666666663"/>
    <n v="0.44210526315789478"/>
    <n v="0"/>
  </r>
  <r>
    <x v="7"/>
    <x v="14"/>
    <s v="Estudiantes (LP)"/>
    <n v="20"/>
    <n v="19"/>
    <n v="4"/>
    <n v="8"/>
    <n v="7"/>
    <x v="7"/>
    <x v="7"/>
    <n v="4"/>
    <x v="0"/>
    <n v="0.35087719298245612"/>
    <n v="0.66666666666666663"/>
    <n v="0.44210526315789478"/>
    <n v="0"/>
  </r>
  <r>
    <x v="7"/>
    <x v="15"/>
    <s v="All Boys"/>
    <n v="20"/>
    <n v="19"/>
    <n v="5"/>
    <n v="5"/>
    <n v="9"/>
    <x v="20"/>
    <x v="7"/>
    <n v="4"/>
    <x v="0"/>
    <n v="0.35087719298245612"/>
    <n v="0.66666666666666663"/>
    <n v="0.44210526315789478"/>
    <n v="0"/>
  </r>
  <r>
    <x v="7"/>
    <x v="16"/>
    <s v="Colon"/>
    <n v="20"/>
    <n v="19"/>
    <n v="5"/>
    <n v="5"/>
    <n v="9"/>
    <x v="2"/>
    <x v="7"/>
    <n v="4"/>
    <x v="0"/>
    <n v="0.35087719298245612"/>
    <n v="0.66666666666666663"/>
    <n v="0.44210526315789478"/>
    <n v="0"/>
  </r>
  <r>
    <x v="7"/>
    <x v="17"/>
    <s v="Argentinos"/>
    <n v="18"/>
    <n v="19"/>
    <n v="4"/>
    <n v="6"/>
    <n v="9"/>
    <x v="5"/>
    <x v="7"/>
    <n v="4"/>
    <x v="0"/>
    <n v="0.31578947368421051"/>
    <n v="0.66666666666666663"/>
    <n v="0.44210526315789478"/>
    <n v="0"/>
  </r>
  <r>
    <x v="7"/>
    <x v="18"/>
    <s v="Boca Juniors"/>
    <n v="18"/>
    <n v="19"/>
    <n v="3"/>
    <n v="9"/>
    <n v="7"/>
    <x v="10"/>
    <x v="7"/>
    <n v="4"/>
    <x v="0"/>
    <n v="0.31578947368421051"/>
    <n v="0.66666666666666663"/>
    <n v="0.44210526315789478"/>
    <n v="0"/>
  </r>
  <r>
    <x v="7"/>
    <x v="19"/>
    <s v="Union"/>
    <n v="17"/>
    <n v="19"/>
    <n v="3"/>
    <n v="8"/>
    <n v="8"/>
    <x v="26"/>
    <x v="7"/>
    <n v="4"/>
    <x v="0"/>
    <n v="0.2982456140350877"/>
    <n v="0.66666666666666663"/>
    <n v="0.44210526315789478"/>
    <n v="0"/>
  </r>
  <r>
    <x v="8"/>
    <x v="0"/>
    <s v="San Lorenzo"/>
    <n v="33"/>
    <n v="19"/>
    <n v="9"/>
    <n v="6"/>
    <n v="4"/>
    <x v="6"/>
    <x v="8"/>
    <n v="5"/>
    <x v="0"/>
    <n v="0.57894736842105265"/>
    <n v="0.57894736842105265"/>
    <n v="0.44298245614035087"/>
    <n v="1"/>
  </r>
  <r>
    <x v="8"/>
    <x v="1"/>
    <s v="Lanus"/>
    <n v="31"/>
    <n v="19"/>
    <n v="8"/>
    <n v="7"/>
    <n v="4"/>
    <x v="8"/>
    <x v="8"/>
    <n v="5"/>
    <x v="0"/>
    <n v="0.54385964912280704"/>
    <n v="0.57894736842105265"/>
    <n v="0.44298245614035087"/>
    <n v="1"/>
  </r>
  <r>
    <x v="8"/>
    <x v="2"/>
    <s v="Velez"/>
    <n v="31"/>
    <n v="19"/>
    <n v="8"/>
    <n v="7"/>
    <n v="4"/>
    <x v="4"/>
    <x v="8"/>
    <n v="5"/>
    <x v="0"/>
    <n v="0.54385964912280704"/>
    <n v="0.57894736842105265"/>
    <n v="0.44298245614035087"/>
    <n v="1"/>
  </r>
  <r>
    <x v="8"/>
    <x v="3"/>
    <s v="Newells"/>
    <n v="31"/>
    <n v="19"/>
    <n v="8"/>
    <n v="7"/>
    <n v="4"/>
    <x v="1"/>
    <x v="8"/>
    <n v="5"/>
    <x v="0"/>
    <n v="0.54385964912280704"/>
    <n v="0.57894736842105265"/>
    <n v="0.44298245614035087"/>
    <n v="1"/>
  </r>
  <r>
    <x v="8"/>
    <x v="4"/>
    <s v="Arsenal"/>
    <n v="30"/>
    <n v="19"/>
    <n v="7"/>
    <n v="9"/>
    <n v="3"/>
    <x v="11"/>
    <x v="8"/>
    <n v="5"/>
    <x v="0"/>
    <n v="0.52631578947368418"/>
    <n v="0.57894736842105265"/>
    <n v="0.44298245614035087"/>
    <n v="1"/>
  </r>
  <r>
    <x v="8"/>
    <x v="5"/>
    <s v="Belgrano"/>
    <n v="29"/>
    <n v="19"/>
    <n v="8"/>
    <n v="5"/>
    <n v="6"/>
    <x v="23"/>
    <x v="8"/>
    <n v="5"/>
    <x v="0"/>
    <n v="0.50877192982456143"/>
    <n v="0.57894736842105265"/>
    <n v="0.44298245614035087"/>
    <n v="1"/>
  </r>
  <r>
    <x v="8"/>
    <x v="6"/>
    <s v="Boca Juniors"/>
    <n v="29"/>
    <n v="19"/>
    <n v="8"/>
    <n v="5"/>
    <n v="6"/>
    <x v="10"/>
    <x v="8"/>
    <n v="5"/>
    <x v="0"/>
    <n v="0.50877192982456143"/>
    <n v="0.57894736842105265"/>
    <n v="0.44298245614035087"/>
    <n v="1"/>
  </r>
  <r>
    <x v="8"/>
    <x v="7"/>
    <s v="Atl Rafaela"/>
    <n v="29"/>
    <n v="19"/>
    <n v="8"/>
    <n v="5"/>
    <n v="6"/>
    <x v="25"/>
    <x v="8"/>
    <n v="5"/>
    <x v="0"/>
    <n v="0.50877192982456143"/>
    <n v="0.57894736842105265"/>
    <n v="0.44298245614035087"/>
    <n v="1"/>
  </r>
  <r>
    <x v="8"/>
    <x v="8"/>
    <s v="Estudiantes (LP)"/>
    <n v="27"/>
    <n v="19"/>
    <n v="6"/>
    <n v="9"/>
    <n v="4"/>
    <x v="7"/>
    <x v="8"/>
    <n v="5"/>
    <x v="0"/>
    <n v="0.47368421052631576"/>
    <n v="0.57894736842105265"/>
    <n v="0.44298245614035087"/>
    <n v="1"/>
  </r>
  <r>
    <x v="8"/>
    <x v="9"/>
    <s v="Rosario Central"/>
    <n v="26"/>
    <n v="19"/>
    <n v="7"/>
    <n v="5"/>
    <n v="7"/>
    <x v="9"/>
    <x v="8"/>
    <n v="5"/>
    <x v="0"/>
    <n v="0.45614035087719296"/>
    <n v="0.57894736842105265"/>
    <n v="0.44298245614035087"/>
    <n v="1"/>
  </r>
  <r>
    <x v="8"/>
    <x v="10"/>
    <s v="Gimnasia (LP)"/>
    <n v="26"/>
    <n v="19"/>
    <n v="6"/>
    <n v="8"/>
    <n v="5"/>
    <x v="17"/>
    <x v="8"/>
    <n v="5"/>
    <x v="0"/>
    <n v="0.45614035087719296"/>
    <n v="0.57894736842105265"/>
    <n v="0.44298245614035087"/>
    <n v="1"/>
  </r>
  <r>
    <x v="8"/>
    <x v="11"/>
    <s v="Tigre"/>
    <n v="25"/>
    <n v="19"/>
    <n v="7"/>
    <n v="4"/>
    <n v="8"/>
    <x v="19"/>
    <x v="8"/>
    <n v="5"/>
    <x v="0"/>
    <n v="0.43859649122807015"/>
    <n v="0.57894736842105265"/>
    <n v="0.44298245614035087"/>
    <n v="0"/>
  </r>
  <r>
    <x v="8"/>
    <x v="12"/>
    <s v="Argentinos"/>
    <n v="25"/>
    <n v="19"/>
    <n v="7"/>
    <n v="4"/>
    <n v="8"/>
    <x v="5"/>
    <x v="8"/>
    <n v="5"/>
    <x v="0"/>
    <n v="0.43859649122807015"/>
    <n v="0.57894736842105265"/>
    <n v="0.44298245614035087"/>
    <n v="0"/>
  </r>
  <r>
    <x v="8"/>
    <x v="13"/>
    <s v="Godoy Cruz"/>
    <n v="24"/>
    <n v="19"/>
    <n v="6"/>
    <n v="6"/>
    <n v="7"/>
    <x v="16"/>
    <x v="8"/>
    <n v="5"/>
    <x v="0"/>
    <n v="0.42105263157894735"/>
    <n v="0.57894736842105265"/>
    <n v="0.44298245614035087"/>
    <n v="0"/>
  </r>
  <r>
    <x v="8"/>
    <x v="14"/>
    <s v="Olimpo"/>
    <n v="23"/>
    <n v="19"/>
    <n v="6"/>
    <n v="5"/>
    <n v="8"/>
    <x v="22"/>
    <x v="8"/>
    <n v="5"/>
    <x v="0"/>
    <n v="0.40350877192982454"/>
    <n v="0.57894736842105265"/>
    <n v="0.44298245614035087"/>
    <n v="0"/>
  </r>
  <r>
    <x v="8"/>
    <x v="15"/>
    <s v="All Boys"/>
    <n v="22"/>
    <n v="19"/>
    <n v="5"/>
    <n v="7"/>
    <n v="7"/>
    <x v="20"/>
    <x v="8"/>
    <n v="5"/>
    <x v="0"/>
    <n v="0.38596491228070173"/>
    <n v="0.57894736842105265"/>
    <n v="0.44298245614035087"/>
    <n v="0"/>
  </r>
  <r>
    <x v="8"/>
    <x v="16"/>
    <s v="River Plate"/>
    <n v="21"/>
    <n v="19"/>
    <n v="5"/>
    <n v="6"/>
    <n v="8"/>
    <x v="13"/>
    <x v="8"/>
    <n v="5"/>
    <x v="0"/>
    <n v="0.36842105263157893"/>
    <n v="0.57894736842105265"/>
    <n v="0.44298245614035087"/>
    <n v="0"/>
  </r>
  <r>
    <x v="8"/>
    <x v="17"/>
    <s v="Quilmes"/>
    <n v="21"/>
    <n v="19"/>
    <n v="5"/>
    <n v="6"/>
    <n v="8"/>
    <x v="21"/>
    <x v="8"/>
    <n v="5"/>
    <x v="0"/>
    <n v="0.36842105263157893"/>
    <n v="0.57894736842105265"/>
    <n v="0.44298245614035087"/>
    <n v="0"/>
  </r>
  <r>
    <x v="8"/>
    <x v="18"/>
    <s v="Racing Club"/>
    <n v="16"/>
    <n v="19"/>
    <n v="4"/>
    <n v="4"/>
    <n v="11"/>
    <x v="15"/>
    <x v="8"/>
    <n v="5"/>
    <x v="0"/>
    <n v="0.2807017543859649"/>
    <n v="0.57894736842105265"/>
    <n v="0.44298245614035087"/>
    <n v="0"/>
  </r>
  <r>
    <x v="8"/>
    <x v="19"/>
    <s v="Colon"/>
    <n v="6"/>
    <n v="19"/>
    <n v="3"/>
    <n v="3"/>
    <n v="13"/>
    <x v="2"/>
    <x v="8"/>
    <n v="5"/>
    <x v="0"/>
    <n v="0.10526315789473684"/>
    <n v="0.57894736842105265"/>
    <n v="0.44298245614035087"/>
    <n v="0"/>
  </r>
  <r>
    <x v="9"/>
    <x v="0"/>
    <s v="River Plate"/>
    <n v="37"/>
    <n v="19"/>
    <n v="11"/>
    <n v="4"/>
    <n v="4"/>
    <x v="13"/>
    <x v="9"/>
    <n v="5"/>
    <x v="0"/>
    <n v="0.64912280701754388"/>
    <n v="0.64912280701754388"/>
    <n v="0.44912280701754381"/>
    <n v="1"/>
  </r>
  <r>
    <x v="9"/>
    <x v="1"/>
    <s v="Boca Juniors"/>
    <n v="32"/>
    <n v="19"/>
    <n v="9"/>
    <n v="5"/>
    <n v="5"/>
    <x v="10"/>
    <x v="9"/>
    <n v="5"/>
    <x v="0"/>
    <n v="0.56140350877192979"/>
    <n v="0.64912280701754388"/>
    <n v="0.44912280701754381"/>
    <n v="1"/>
  </r>
  <r>
    <x v="9"/>
    <x v="2"/>
    <s v="Estudiantes (LP)"/>
    <n v="32"/>
    <n v="19"/>
    <n v="8"/>
    <n v="8"/>
    <n v="3"/>
    <x v="7"/>
    <x v="9"/>
    <n v="5"/>
    <x v="0"/>
    <n v="0.56140350877192979"/>
    <n v="0.64912280701754388"/>
    <n v="0.44912280701754381"/>
    <n v="1"/>
  </r>
  <r>
    <x v="9"/>
    <x v="3"/>
    <s v="Godoy Cruz"/>
    <n v="32"/>
    <n v="19"/>
    <n v="9"/>
    <n v="5"/>
    <n v="5"/>
    <x v="16"/>
    <x v="9"/>
    <n v="5"/>
    <x v="0"/>
    <n v="0.56140350877192979"/>
    <n v="0.64912280701754388"/>
    <n v="0.44912280701754381"/>
    <n v="1"/>
  </r>
  <r>
    <x v="9"/>
    <x v="4"/>
    <s v="Gimnasia (LP)"/>
    <n v="31"/>
    <n v="19"/>
    <n v="9"/>
    <n v="4"/>
    <n v="6"/>
    <x v="17"/>
    <x v="9"/>
    <n v="5"/>
    <x v="0"/>
    <n v="0.54385964912280704"/>
    <n v="0.64912280701754388"/>
    <n v="0.44912280701754381"/>
    <n v="1"/>
  </r>
  <r>
    <x v="9"/>
    <x v="5"/>
    <s v="Velez"/>
    <n v="30"/>
    <n v="19"/>
    <n v="9"/>
    <n v="3"/>
    <n v="7"/>
    <x v="4"/>
    <x v="9"/>
    <n v="5"/>
    <x v="0"/>
    <n v="0.52631578947368418"/>
    <n v="0.64912280701754388"/>
    <n v="0.44912280701754381"/>
    <n v="1"/>
  </r>
  <r>
    <x v="9"/>
    <x v="6"/>
    <s v="Colon"/>
    <n v="30"/>
    <n v="19"/>
    <n v="8"/>
    <n v="6"/>
    <n v="5"/>
    <x v="2"/>
    <x v="9"/>
    <n v="5"/>
    <x v="0"/>
    <n v="0.52631578947368418"/>
    <n v="0.64912280701754388"/>
    <n v="0.44912280701754381"/>
    <n v="1"/>
  </r>
  <r>
    <x v="9"/>
    <x v="7"/>
    <s v="Rosario Central"/>
    <n v="28"/>
    <n v="19"/>
    <n v="7"/>
    <n v="7"/>
    <n v="5"/>
    <x v="9"/>
    <x v="9"/>
    <n v="5"/>
    <x v="0"/>
    <n v="0.49122807017543857"/>
    <n v="0.64912280701754388"/>
    <n v="0.44912280701754381"/>
    <n v="1"/>
  </r>
  <r>
    <x v="9"/>
    <x v="8"/>
    <s v="Lanus"/>
    <n v="28"/>
    <n v="19"/>
    <n v="8"/>
    <n v="4"/>
    <n v="7"/>
    <x v="8"/>
    <x v="9"/>
    <n v="5"/>
    <x v="0"/>
    <n v="0.49122807017543857"/>
    <n v="0.64912280701754388"/>
    <n v="0.44912280701754381"/>
    <n v="1"/>
  </r>
  <r>
    <x v="9"/>
    <x v="9"/>
    <s v="Olimpo"/>
    <n v="27"/>
    <n v="19"/>
    <n v="7"/>
    <n v="6"/>
    <n v="6"/>
    <x v="22"/>
    <x v="9"/>
    <n v="5"/>
    <x v="0"/>
    <n v="0.47368421052631576"/>
    <n v="0.64912280701754388"/>
    <n v="0.44912280701754381"/>
    <n v="1"/>
  </r>
  <r>
    <x v="9"/>
    <x v="10"/>
    <s v="San Lorenzo"/>
    <n v="27"/>
    <n v="19"/>
    <n v="7"/>
    <n v="6"/>
    <n v="6"/>
    <x v="6"/>
    <x v="9"/>
    <n v="5"/>
    <x v="0"/>
    <n v="0.47368421052631576"/>
    <n v="0.64912280701754388"/>
    <n v="0.44912280701754381"/>
    <n v="1"/>
  </r>
  <r>
    <x v="9"/>
    <x v="11"/>
    <s v="Newells"/>
    <n v="25"/>
    <n v="19"/>
    <n v="6"/>
    <n v="7"/>
    <n v="6"/>
    <x v="1"/>
    <x v="9"/>
    <n v="5"/>
    <x v="0"/>
    <n v="0.43859649122807015"/>
    <n v="0.64912280701754388"/>
    <n v="0.44912280701754381"/>
    <n v="0"/>
  </r>
  <r>
    <x v="9"/>
    <x v="12"/>
    <s v="Tigre"/>
    <n v="24"/>
    <n v="19"/>
    <n v="5"/>
    <n v="9"/>
    <n v="5"/>
    <x v="19"/>
    <x v="9"/>
    <n v="5"/>
    <x v="0"/>
    <n v="0.42105263157894735"/>
    <n v="0.64912280701754388"/>
    <n v="0.44912280701754381"/>
    <n v="0"/>
  </r>
  <r>
    <x v="9"/>
    <x v="13"/>
    <s v="Quilmes"/>
    <n v="24"/>
    <n v="19"/>
    <n v="7"/>
    <n v="3"/>
    <n v="9"/>
    <x v="21"/>
    <x v="9"/>
    <n v="5"/>
    <x v="0"/>
    <n v="0.42105263157894735"/>
    <n v="0.64912280701754388"/>
    <n v="0.44912280701754381"/>
    <n v="0"/>
  </r>
  <r>
    <x v="9"/>
    <x v="14"/>
    <s v="Belgrano"/>
    <n v="20"/>
    <n v="19"/>
    <n v="3"/>
    <n v="11"/>
    <n v="5"/>
    <x v="23"/>
    <x v="9"/>
    <n v="5"/>
    <x v="0"/>
    <n v="0.35087719298245612"/>
    <n v="0.64912280701754388"/>
    <n v="0.44912280701754381"/>
    <n v="0"/>
  </r>
  <r>
    <x v="9"/>
    <x v="15"/>
    <s v="Atl Rafaela"/>
    <n v="20"/>
    <n v="19"/>
    <n v="4"/>
    <n v="8"/>
    <n v="7"/>
    <x v="25"/>
    <x v="9"/>
    <n v="5"/>
    <x v="0"/>
    <n v="0.35087719298245612"/>
    <n v="0.64912280701754388"/>
    <n v="0.44912280701754381"/>
    <n v="0"/>
  </r>
  <r>
    <x v="9"/>
    <x v="16"/>
    <s v="Arsenal"/>
    <n v="18"/>
    <n v="19"/>
    <n v="5"/>
    <n v="3"/>
    <n v="11"/>
    <x v="11"/>
    <x v="9"/>
    <n v="5"/>
    <x v="0"/>
    <n v="0.31578947368421051"/>
    <n v="0.64912280701754388"/>
    <n v="0.44912280701754381"/>
    <n v="0"/>
  </r>
  <r>
    <x v="9"/>
    <x v="17"/>
    <s v="Racing Club"/>
    <n v="17"/>
    <n v="19"/>
    <n v="4"/>
    <n v="5"/>
    <n v="10"/>
    <x v="15"/>
    <x v="9"/>
    <n v="5"/>
    <x v="0"/>
    <n v="0.2982456140350877"/>
    <n v="0.64912280701754388"/>
    <n v="0.44912280701754381"/>
    <n v="0"/>
  </r>
  <r>
    <x v="9"/>
    <x v="18"/>
    <s v="Argentinos"/>
    <n v="15"/>
    <n v="19"/>
    <n v="3"/>
    <n v="6"/>
    <n v="10"/>
    <x v="5"/>
    <x v="9"/>
    <n v="5"/>
    <x v="0"/>
    <n v="0.26315789473684209"/>
    <n v="0.64912280701754388"/>
    <n v="0.44912280701754381"/>
    <n v="0"/>
  </r>
  <r>
    <x v="9"/>
    <x v="19"/>
    <s v="All Boys"/>
    <n v="15"/>
    <n v="19"/>
    <n v="3"/>
    <n v="6"/>
    <n v="10"/>
    <x v="20"/>
    <x v="9"/>
    <n v="5"/>
    <x v="0"/>
    <n v="0.26315789473684209"/>
    <n v="0.64912280701754388"/>
    <n v="0.44912280701754381"/>
    <n v="0"/>
  </r>
  <r>
    <x v="10"/>
    <x v="0"/>
    <s v="Racing Club"/>
    <n v="41"/>
    <n v="19"/>
    <n v="13"/>
    <n v="2"/>
    <n v="4"/>
    <x v="15"/>
    <x v="10"/>
    <n v="6"/>
    <x v="0"/>
    <n v="0.7192982456140351"/>
    <n v="0.7192982456140351"/>
    <n v="0.46052631578947362"/>
    <n v="1"/>
  </r>
  <r>
    <x v="10"/>
    <x v="1"/>
    <s v="River Plate"/>
    <n v="39"/>
    <n v="19"/>
    <n v="11"/>
    <n v="6"/>
    <n v="2"/>
    <x v="13"/>
    <x v="10"/>
    <n v="6"/>
    <x v="0"/>
    <n v="0.68421052631578949"/>
    <n v="0.7192982456140351"/>
    <n v="0.46052631578947362"/>
    <n v="1"/>
  </r>
  <r>
    <x v="10"/>
    <x v="2"/>
    <s v="Lanus"/>
    <n v="35"/>
    <n v="19"/>
    <n v="10"/>
    <n v="5"/>
    <n v="4"/>
    <x v="8"/>
    <x v="10"/>
    <n v="6"/>
    <x v="0"/>
    <n v="0.61403508771929827"/>
    <n v="0.7192982456140351"/>
    <n v="0.46052631578947362"/>
    <n v="1"/>
  </r>
  <r>
    <x v="10"/>
    <x v="3"/>
    <s v="Independiente"/>
    <n v="33"/>
    <n v="19"/>
    <n v="10"/>
    <n v="3"/>
    <n v="6"/>
    <x v="3"/>
    <x v="10"/>
    <n v="6"/>
    <x v="0"/>
    <n v="0.57894736842105265"/>
    <n v="0.7192982456140351"/>
    <n v="0.46052631578947362"/>
    <n v="1"/>
  </r>
  <r>
    <x v="10"/>
    <x v="4"/>
    <s v="Boca Juniors"/>
    <n v="31"/>
    <n v="19"/>
    <n v="9"/>
    <n v="4"/>
    <n v="6"/>
    <x v="10"/>
    <x v="10"/>
    <n v="6"/>
    <x v="0"/>
    <n v="0.54385964912280704"/>
    <n v="0.7192982456140351"/>
    <n v="0.46052631578947362"/>
    <n v="1"/>
  </r>
  <r>
    <x v="10"/>
    <x v="5"/>
    <s v="Estudiantes (LP)"/>
    <n v="31"/>
    <n v="19"/>
    <n v="9"/>
    <n v="4"/>
    <n v="6"/>
    <x v="7"/>
    <x v="10"/>
    <n v="6"/>
    <x v="0"/>
    <n v="0.54385964912280704"/>
    <n v="0.7192982456140351"/>
    <n v="0.46052631578947362"/>
    <n v="1"/>
  </r>
  <r>
    <x v="10"/>
    <x v="6"/>
    <s v="Tigre"/>
    <n v="26"/>
    <n v="19"/>
    <n v="8"/>
    <n v="2"/>
    <n v="9"/>
    <x v="19"/>
    <x v="10"/>
    <n v="6"/>
    <x v="0"/>
    <n v="0.45614035087719296"/>
    <n v="0.7192982456140351"/>
    <n v="0.46052631578947362"/>
    <n v="0"/>
  </r>
  <r>
    <x v="10"/>
    <x v="7"/>
    <s v="San Lorenzo"/>
    <n v="26"/>
    <n v="19"/>
    <n v="8"/>
    <n v="2"/>
    <n v="9"/>
    <x v="6"/>
    <x v="10"/>
    <n v="6"/>
    <x v="0"/>
    <n v="0.45614035087719296"/>
    <n v="0.7192982456140351"/>
    <n v="0.46052631578947362"/>
    <n v="0"/>
  </r>
  <r>
    <x v="10"/>
    <x v="8"/>
    <s v="Arsenal"/>
    <n v="26"/>
    <n v="19"/>
    <n v="7"/>
    <n v="5"/>
    <n v="7"/>
    <x v="11"/>
    <x v="10"/>
    <n v="6"/>
    <x v="0"/>
    <n v="0.45614035087719296"/>
    <n v="0.7192982456140351"/>
    <n v="0.46052631578947362"/>
    <n v="0"/>
  </r>
  <r>
    <x v="10"/>
    <x v="9"/>
    <s v="Belgrano"/>
    <n v="25"/>
    <n v="19"/>
    <n v="7"/>
    <n v="4"/>
    <n v="8"/>
    <x v="23"/>
    <x v="10"/>
    <n v="6"/>
    <x v="0"/>
    <n v="0.43859649122807015"/>
    <n v="0.7192982456140351"/>
    <n v="0.46052631578947362"/>
    <n v="0"/>
  </r>
  <r>
    <x v="10"/>
    <x v="10"/>
    <s v="Velez"/>
    <n v="25"/>
    <n v="19"/>
    <n v="7"/>
    <n v="4"/>
    <n v="8"/>
    <x v="4"/>
    <x v="10"/>
    <n v="6"/>
    <x v="0"/>
    <n v="0.43859649122807015"/>
    <n v="0.7192982456140351"/>
    <n v="0.46052631578947362"/>
    <n v="0"/>
  </r>
  <r>
    <x v="10"/>
    <x v="11"/>
    <s v="Newells"/>
    <n v="25"/>
    <n v="19"/>
    <n v="6"/>
    <n v="7"/>
    <n v="6"/>
    <x v="1"/>
    <x v="10"/>
    <n v="6"/>
    <x v="0"/>
    <n v="0.43859649122807015"/>
    <n v="0.7192982456140351"/>
    <n v="0.46052631578947362"/>
    <n v="0"/>
  </r>
  <r>
    <x v="10"/>
    <x v="12"/>
    <s v="Atl Rafaela"/>
    <n v="25"/>
    <n v="19"/>
    <n v="7"/>
    <n v="4"/>
    <n v="8"/>
    <x v="25"/>
    <x v="10"/>
    <n v="6"/>
    <x v="0"/>
    <n v="0.43859649122807015"/>
    <n v="0.7192982456140351"/>
    <n v="0.46052631578947362"/>
    <n v="0"/>
  </r>
  <r>
    <x v="10"/>
    <x v="13"/>
    <s v="Gimnasia (LP)"/>
    <n v="24"/>
    <n v="19"/>
    <n v="6"/>
    <n v="6"/>
    <n v="7"/>
    <x v="17"/>
    <x v="10"/>
    <n v="6"/>
    <x v="0"/>
    <n v="0.42105263157894735"/>
    <n v="0.7192982456140351"/>
    <n v="0.46052631578947362"/>
    <n v="0"/>
  </r>
  <r>
    <x v="10"/>
    <x v="14"/>
    <s v="Rosario Central"/>
    <n v="21"/>
    <n v="19"/>
    <n v="6"/>
    <n v="3"/>
    <n v="10"/>
    <x v="9"/>
    <x v="10"/>
    <n v="6"/>
    <x v="0"/>
    <n v="0.36842105263157893"/>
    <n v="0.7192982456140351"/>
    <n v="0.46052631578947362"/>
    <n v="0"/>
  </r>
  <r>
    <x v="10"/>
    <x v="15"/>
    <s v="Godoy Cruz"/>
    <n v="21"/>
    <n v="19"/>
    <n v="5"/>
    <n v="6"/>
    <n v="8"/>
    <x v="16"/>
    <x v="10"/>
    <n v="6"/>
    <x v="0"/>
    <n v="0.36842105263157893"/>
    <n v="0.7192982456140351"/>
    <n v="0.46052631578947362"/>
    <n v="0"/>
  </r>
  <r>
    <x v="10"/>
    <x v="16"/>
    <s v="Banfield"/>
    <n v="20"/>
    <n v="19"/>
    <n v="5"/>
    <n v="5"/>
    <n v="9"/>
    <x v="0"/>
    <x v="10"/>
    <n v="6"/>
    <x v="0"/>
    <n v="0.35087719298245612"/>
    <n v="0.7192982456140351"/>
    <n v="0.46052631578947362"/>
    <n v="0"/>
  </r>
  <r>
    <x v="10"/>
    <x v="17"/>
    <s v="Def y Justicia"/>
    <n v="20"/>
    <n v="19"/>
    <n v="5"/>
    <n v="5"/>
    <n v="9"/>
    <x v="27"/>
    <x v="10"/>
    <n v="6"/>
    <x v="0"/>
    <n v="0.35087719298245612"/>
    <n v="0.7192982456140351"/>
    <n v="0.46052631578947362"/>
    <n v="0"/>
  </r>
  <r>
    <x v="10"/>
    <x v="18"/>
    <s v="Olimpo"/>
    <n v="19"/>
    <n v="19"/>
    <n v="4"/>
    <n v="7"/>
    <n v="8"/>
    <x v="22"/>
    <x v="10"/>
    <n v="6"/>
    <x v="0"/>
    <n v="0.33333333333333331"/>
    <n v="0.7192982456140351"/>
    <n v="0.46052631578947362"/>
    <n v="0"/>
  </r>
  <r>
    <x v="10"/>
    <x v="19"/>
    <s v="Quilmes"/>
    <n v="12"/>
    <n v="19"/>
    <n v="2"/>
    <n v="6"/>
    <n v="11"/>
    <x v="21"/>
    <x v="10"/>
    <n v="6"/>
    <x v="0"/>
    <n v="0.21052631578947367"/>
    <n v="0.7192982456140351"/>
    <n v="0.46052631578947362"/>
    <n v="0"/>
  </r>
  <r>
    <x v="11"/>
    <x v="0"/>
    <s v="Boca Juniors"/>
    <n v="64"/>
    <n v="30"/>
    <n v="20"/>
    <n v="4"/>
    <n v="6"/>
    <x v="10"/>
    <x v="11"/>
    <n v="7"/>
    <x v="0"/>
    <n v="0.71111111111111114"/>
    <n v="0.71111111111111114"/>
    <n v="0.44814814814814835"/>
    <n v="1"/>
  </r>
  <r>
    <x v="11"/>
    <x v="1"/>
    <s v="San Lorenzo"/>
    <n v="61"/>
    <n v="30"/>
    <n v="18"/>
    <n v="7"/>
    <n v="5"/>
    <x v="6"/>
    <x v="11"/>
    <n v="7"/>
    <x v="0"/>
    <n v="0.67777777777777781"/>
    <n v="0.71111111111111114"/>
    <n v="0.44814814814814835"/>
    <n v="1"/>
  </r>
  <r>
    <x v="11"/>
    <x v="2"/>
    <s v="Rosario Central"/>
    <n v="59"/>
    <n v="30"/>
    <n v="16"/>
    <n v="11"/>
    <n v="3"/>
    <x v="9"/>
    <x v="11"/>
    <n v="7"/>
    <x v="0"/>
    <n v="0.65555555555555556"/>
    <n v="0.71111111111111114"/>
    <n v="0.44814814814814835"/>
    <n v="1"/>
  </r>
  <r>
    <x v="11"/>
    <x v="3"/>
    <s v="Racing Club"/>
    <n v="57"/>
    <n v="30"/>
    <n v="16"/>
    <n v="9"/>
    <n v="5"/>
    <x v="15"/>
    <x v="11"/>
    <n v="7"/>
    <x v="0"/>
    <n v="0.6333333333333333"/>
    <n v="0.71111111111111114"/>
    <n v="0.44814814814814835"/>
    <n v="1"/>
  </r>
  <r>
    <x v="11"/>
    <x v="4"/>
    <s v="Independiente"/>
    <n v="54"/>
    <n v="30"/>
    <n v="14"/>
    <n v="12"/>
    <n v="4"/>
    <x v="3"/>
    <x v="11"/>
    <n v="7"/>
    <x v="0"/>
    <n v="0.6"/>
    <n v="0.71111111111111114"/>
    <n v="0.44814814814814835"/>
    <n v="1"/>
  </r>
  <r>
    <x v="11"/>
    <x v="5"/>
    <s v="Belgrano"/>
    <n v="51"/>
    <n v="30"/>
    <n v="14"/>
    <n v="9"/>
    <n v="7"/>
    <x v="23"/>
    <x v="11"/>
    <n v="7"/>
    <x v="0"/>
    <n v="0.56666666666666665"/>
    <n v="0.71111111111111114"/>
    <n v="0.44814814814814835"/>
    <n v="1"/>
  </r>
  <r>
    <x v="11"/>
    <x v="6"/>
    <s v="Estudiantes (LP)"/>
    <n v="51"/>
    <n v="30"/>
    <n v="14"/>
    <n v="9"/>
    <n v="7"/>
    <x v="7"/>
    <x v="11"/>
    <n v="7"/>
    <x v="0"/>
    <n v="0.56666666666666665"/>
    <n v="0.71111111111111114"/>
    <n v="0.44814814814814835"/>
    <n v="1"/>
  </r>
  <r>
    <x v="11"/>
    <x v="7"/>
    <s v="Banfield"/>
    <n v="50"/>
    <n v="30"/>
    <n v="14"/>
    <n v="8"/>
    <n v="8"/>
    <x v="0"/>
    <x v="11"/>
    <n v="7"/>
    <x v="0"/>
    <n v="0.55555555555555558"/>
    <n v="0.71111111111111114"/>
    <n v="0.44814814814814835"/>
    <n v="1"/>
  </r>
  <r>
    <x v="11"/>
    <x v="8"/>
    <s v="River Plate"/>
    <n v="49"/>
    <n v="30"/>
    <n v="13"/>
    <n v="10"/>
    <n v="7"/>
    <x v="13"/>
    <x v="11"/>
    <n v="7"/>
    <x v="0"/>
    <n v="0.5444444444444444"/>
    <n v="0.71111111111111114"/>
    <n v="0.44814814814814835"/>
    <n v="1"/>
  </r>
  <r>
    <x v="11"/>
    <x v="9"/>
    <s v="Tigre"/>
    <n v="46"/>
    <n v="30"/>
    <n v="12"/>
    <n v="10"/>
    <n v="8"/>
    <x v="19"/>
    <x v="11"/>
    <n v="7"/>
    <x v="0"/>
    <n v="0.51111111111111107"/>
    <n v="0.71111111111111114"/>
    <n v="0.44814814814814835"/>
    <n v="1"/>
  </r>
  <r>
    <x v="11"/>
    <x v="10"/>
    <s v="Quilmes"/>
    <n v="45"/>
    <n v="30"/>
    <n v="13"/>
    <n v="6"/>
    <n v="11"/>
    <x v="21"/>
    <x v="11"/>
    <n v="7"/>
    <x v="0"/>
    <n v="0.5"/>
    <n v="0.71111111111111114"/>
    <n v="0.44814814814814835"/>
    <n v="1"/>
  </r>
  <r>
    <x v="11"/>
    <x v="11"/>
    <s v="Gimnasia (LP)"/>
    <n v="44"/>
    <n v="30"/>
    <n v="12"/>
    <n v="8"/>
    <n v="10"/>
    <x v="17"/>
    <x v="11"/>
    <n v="7"/>
    <x v="0"/>
    <n v="0.48888888888888887"/>
    <n v="0.71111111111111114"/>
    <n v="0.44814814814814835"/>
    <n v="1"/>
  </r>
  <r>
    <x v="11"/>
    <x v="12"/>
    <s v="Lanus"/>
    <n v="42"/>
    <n v="30"/>
    <n v="10"/>
    <n v="12"/>
    <n v="8"/>
    <x v="8"/>
    <x v="11"/>
    <n v="7"/>
    <x v="0"/>
    <n v="0.46666666666666667"/>
    <n v="0.71111111111111114"/>
    <n v="0.44814814814814835"/>
    <n v="1"/>
  </r>
  <r>
    <x v="11"/>
    <x v="13"/>
    <s v="Union"/>
    <n v="41"/>
    <n v="30"/>
    <n v="9"/>
    <n v="14"/>
    <n v="7"/>
    <x v="26"/>
    <x v="11"/>
    <n v="7"/>
    <x v="0"/>
    <n v="0.45555555555555555"/>
    <n v="0.71111111111111114"/>
    <n v="0.44814814814814835"/>
    <n v="1"/>
  </r>
  <r>
    <x v="11"/>
    <x v="14"/>
    <s v="Aldosivi"/>
    <n v="40"/>
    <n v="30"/>
    <n v="11"/>
    <n v="7"/>
    <n v="12"/>
    <x v="28"/>
    <x v="11"/>
    <n v="7"/>
    <x v="0"/>
    <n v="0.44444444444444442"/>
    <n v="0.71111111111111114"/>
    <n v="0.44814814814814835"/>
    <n v="0"/>
  </r>
  <r>
    <x v="11"/>
    <x v="15"/>
    <s v="Newells"/>
    <n v="40"/>
    <n v="30"/>
    <n v="10"/>
    <n v="10"/>
    <n v="10"/>
    <x v="1"/>
    <x v="11"/>
    <n v="7"/>
    <x v="0"/>
    <n v="0.44444444444444442"/>
    <n v="0.71111111111111114"/>
    <n v="0.44814814814814835"/>
    <n v="0"/>
  </r>
  <r>
    <x v="11"/>
    <x v="16"/>
    <s v="San Martin (SJ)"/>
    <n v="37"/>
    <n v="30"/>
    <n v="8"/>
    <n v="13"/>
    <n v="9"/>
    <x v="24"/>
    <x v="11"/>
    <n v="7"/>
    <x v="0"/>
    <n v="0.41111111111111109"/>
    <n v="0.71111111111111114"/>
    <n v="0.44814814814814835"/>
    <n v="0"/>
  </r>
  <r>
    <x v="11"/>
    <x v="17"/>
    <s v="Olimpo"/>
    <n v="36"/>
    <n v="30"/>
    <n v="8"/>
    <n v="12"/>
    <n v="10"/>
    <x v="22"/>
    <x v="11"/>
    <n v="7"/>
    <x v="0"/>
    <n v="0.4"/>
    <n v="0.71111111111111114"/>
    <n v="0.44814814814814835"/>
    <n v="0"/>
  </r>
  <r>
    <x v="11"/>
    <x v="18"/>
    <s v="Colon"/>
    <n v="34"/>
    <n v="30"/>
    <n v="7"/>
    <n v="13"/>
    <n v="10"/>
    <x v="2"/>
    <x v="11"/>
    <n v="7"/>
    <x v="0"/>
    <n v="0.37777777777777777"/>
    <n v="0.71111111111111114"/>
    <n v="0.44814814814814835"/>
    <n v="0"/>
  </r>
  <r>
    <x v="11"/>
    <x v="19"/>
    <s v="Argentinos"/>
    <n v="33"/>
    <n v="30"/>
    <n v="8"/>
    <n v="9"/>
    <n v="13"/>
    <x v="5"/>
    <x v="11"/>
    <n v="7"/>
    <x v="0"/>
    <n v="0.36666666666666664"/>
    <n v="0.71111111111111114"/>
    <n v="0.44814814814814835"/>
    <n v="0"/>
  </r>
  <r>
    <x v="11"/>
    <x v="20"/>
    <s v="Def y Justicia"/>
    <n v="32"/>
    <n v="30"/>
    <n v="8"/>
    <n v="8"/>
    <n v="14"/>
    <x v="27"/>
    <x v="11"/>
    <n v="7"/>
    <x v="0"/>
    <n v="0.35555555555555557"/>
    <n v="0.71111111111111114"/>
    <n v="0.44814814814814835"/>
    <n v="0"/>
  </r>
  <r>
    <x v="11"/>
    <x v="21"/>
    <s v="Godoy Cruz"/>
    <n v="32"/>
    <n v="30"/>
    <n v="8"/>
    <n v="8"/>
    <n v="14"/>
    <x v="16"/>
    <x v="11"/>
    <n v="7"/>
    <x v="0"/>
    <n v="0.35555555555555557"/>
    <n v="0.71111111111111114"/>
    <n v="0.44814814814814835"/>
    <n v="0"/>
  </r>
  <r>
    <x v="11"/>
    <x v="22"/>
    <s v="Huracan"/>
    <n v="30"/>
    <n v="30"/>
    <n v="6"/>
    <n v="12"/>
    <n v="12"/>
    <x v="18"/>
    <x v="11"/>
    <n v="7"/>
    <x v="0"/>
    <n v="0.33333333333333331"/>
    <n v="0.71111111111111114"/>
    <n v="0.44814814814814835"/>
    <n v="0"/>
  </r>
  <r>
    <x v="11"/>
    <x v="23"/>
    <s v="Sarmiento (J)"/>
    <n v="30"/>
    <n v="30"/>
    <n v="7"/>
    <n v="9"/>
    <n v="14"/>
    <x v="29"/>
    <x v="11"/>
    <n v="7"/>
    <x v="0"/>
    <n v="0.33333333333333331"/>
    <n v="0.71111111111111114"/>
    <n v="0.44814814814814835"/>
    <n v="0"/>
  </r>
  <r>
    <x v="11"/>
    <x v="24"/>
    <s v="Temperley"/>
    <n v="30"/>
    <n v="30"/>
    <n v="6"/>
    <n v="12"/>
    <n v="12"/>
    <x v="30"/>
    <x v="11"/>
    <n v="7"/>
    <x v="0"/>
    <n v="0.33333333333333331"/>
    <n v="0.71111111111111114"/>
    <n v="0.44814814814814835"/>
    <n v="0"/>
  </r>
  <r>
    <x v="11"/>
    <x v="25"/>
    <s v="Nueva Chicago"/>
    <n v="29"/>
    <n v="30"/>
    <n v="7"/>
    <n v="8"/>
    <n v="15"/>
    <x v="31"/>
    <x v="11"/>
    <n v="7"/>
    <x v="0"/>
    <n v="0.32222222222222224"/>
    <n v="0.71111111111111114"/>
    <n v="0.44814814814814835"/>
    <n v="0"/>
  </r>
  <r>
    <x v="11"/>
    <x v="26"/>
    <s v="Velez"/>
    <n v="29"/>
    <n v="30"/>
    <n v="7"/>
    <n v="8"/>
    <n v="15"/>
    <x v="4"/>
    <x v="11"/>
    <n v="7"/>
    <x v="0"/>
    <n v="0.32222222222222224"/>
    <n v="0.71111111111111114"/>
    <n v="0.44814814814814835"/>
    <n v="0"/>
  </r>
  <r>
    <x v="11"/>
    <x v="27"/>
    <s v="Arsenal"/>
    <n v="27"/>
    <n v="30"/>
    <n v="7"/>
    <n v="6"/>
    <n v="17"/>
    <x v="11"/>
    <x v="11"/>
    <n v="7"/>
    <x v="0"/>
    <n v="0.3"/>
    <n v="0.71111111111111114"/>
    <n v="0.44814814814814835"/>
    <n v="0"/>
  </r>
  <r>
    <x v="11"/>
    <x v="28"/>
    <s v="Atl Rafaela"/>
    <n v="23"/>
    <n v="30"/>
    <n v="4"/>
    <n v="11"/>
    <n v="15"/>
    <x v="25"/>
    <x v="11"/>
    <n v="7"/>
    <x v="0"/>
    <n v="0.25555555555555554"/>
    <n v="0.71111111111111114"/>
    <n v="0.44814814814814835"/>
    <n v="0"/>
  </r>
  <r>
    <x v="11"/>
    <x v="29"/>
    <s v="Crucero (M)"/>
    <n v="14"/>
    <n v="30"/>
    <n v="3"/>
    <n v="5"/>
    <n v="22"/>
    <x v="32"/>
    <x v="11"/>
    <n v="7"/>
    <x v="0"/>
    <n v="0.15555555555555556"/>
    <n v="0.71111111111111114"/>
    <n v="0.44814814814814835"/>
    <n v="0"/>
  </r>
  <r>
    <x v="12"/>
    <x v="0"/>
    <s v="San Lorenzo"/>
    <n v="34"/>
    <n v="16"/>
    <n v="10"/>
    <n v="4"/>
    <n v="2"/>
    <x v="6"/>
    <x v="12"/>
    <n v="8"/>
    <x v="0"/>
    <n v="0.70833333333333337"/>
    <n v="0.79166666666666663"/>
    <n v="0.45138888888888895"/>
    <n v="1"/>
  </r>
  <r>
    <x v="12"/>
    <x v="1"/>
    <s v="Godoy Cruz"/>
    <n v="33"/>
    <n v="16"/>
    <n v="10"/>
    <n v="3"/>
    <n v="3"/>
    <x v="16"/>
    <x v="12"/>
    <n v="8"/>
    <x v="0"/>
    <n v="0.6875"/>
    <n v="0.79166666666666663"/>
    <n v="0.45138888888888895"/>
    <n v="1"/>
  </r>
  <r>
    <x v="12"/>
    <x v="2"/>
    <s v="Independiente"/>
    <n v="27"/>
    <n v="16"/>
    <n v="7"/>
    <n v="6"/>
    <n v="3"/>
    <x v="3"/>
    <x v="12"/>
    <n v="8"/>
    <x v="0"/>
    <n v="0.5625"/>
    <n v="0.79166666666666663"/>
    <n v="0.45138888888888895"/>
    <n v="1"/>
  </r>
  <r>
    <x v="12"/>
    <x v="3"/>
    <s v="Arsenal"/>
    <n v="27"/>
    <n v="16"/>
    <n v="8"/>
    <n v="3"/>
    <n v="5"/>
    <x v="11"/>
    <x v="12"/>
    <n v="8"/>
    <x v="0"/>
    <n v="0.5625"/>
    <n v="0.79166666666666663"/>
    <n v="0.45138888888888895"/>
    <n v="1"/>
  </r>
  <r>
    <x v="12"/>
    <x v="4"/>
    <s v="Gimnasia (LP)"/>
    <n v="25"/>
    <n v="16"/>
    <n v="7"/>
    <n v="4"/>
    <n v="5"/>
    <x v="17"/>
    <x v="12"/>
    <n v="8"/>
    <x v="0"/>
    <n v="0.52083333333333337"/>
    <n v="0.79166666666666663"/>
    <n v="0.45138888888888895"/>
    <n v="1"/>
  </r>
  <r>
    <x v="12"/>
    <x v="5"/>
    <s v="Velez"/>
    <n v="24"/>
    <n v="16"/>
    <n v="7"/>
    <n v="3"/>
    <n v="6"/>
    <x v="4"/>
    <x v="12"/>
    <n v="8"/>
    <x v="0"/>
    <n v="0.5"/>
    <n v="0.79166666666666663"/>
    <n v="0.45138888888888895"/>
    <n v="1"/>
  </r>
  <r>
    <x v="12"/>
    <x v="6"/>
    <s v="Rosario Central"/>
    <n v="20"/>
    <n v="16"/>
    <n v="5"/>
    <n v="5"/>
    <n v="6"/>
    <x v="9"/>
    <x v="12"/>
    <n v="8"/>
    <x v="0"/>
    <n v="0.41666666666666669"/>
    <n v="0.79166666666666663"/>
    <n v="0.45138888888888895"/>
    <n v="0"/>
  </r>
  <r>
    <x v="12"/>
    <x v="7"/>
    <s v="Patronato"/>
    <n v="20"/>
    <n v="16"/>
    <n v="5"/>
    <n v="5"/>
    <n v="6"/>
    <x v="33"/>
    <x v="12"/>
    <n v="8"/>
    <x v="0"/>
    <n v="0.41666666666666669"/>
    <n v="0.79166666666666663"/>
    <n v="0.45138888888888895"/>
    <n v="0"/>
  </r>
  <r>
    <x v="12"/>
    <x v="8"/>
    <s v="River Plate"/>
    <n v="18"/>
    <n v="16"/>
    <n v="4"/>
    <n v="6"/>
    <n v="6"/>
    <x v="13"/>
    <x v="12"/>
    <n v="8"/>
    <x v="0"/>
    <n v="0.375"/>
    <n v="0.79166666666666663"/>
    <n v="0.45138888888888895"/>
    <n v="0"/>
  </r>
  <r>
    <x v="12"/>
    <x v="9"/>
    <s v="Sarmiento (J)"/>
    <n v="17"/>
    <n v="16"/>
    <n v="4"/>
    <n v="5"/>
    <n v="7"/>
    <x v="29"/>
    <x v="12"/>
    <n v="8"/>
    <x v="0"/>
    <n v="0.35416666666666669"/>
    <n v="0.79166666666666663"/>
    <n v="0.45138888888888895"/>
    <n v="0"/>
  </r>
  <r>
    <x v="12"/>
    <x v="10"/>
    <s v="Colon"/>
    <n v="17"/>
    <n v="16"/>
    <n v="5"/>
    <n v="2"/>
    <n v="9"/>
    <x v="2"/>
    <x v="12"/>
    <n v="8"/>
    <x v="0"/>
    <n v="0.35416666666666669"/>
    <n v="0.79166666666666663"/>
    <n v="0.45138888888888895"/>
    <n v="0"/>
  </r>
  <r>
    <x v="12"/>
    <x v="11"/>
    <s v="Belgrano"/>
    <n v="16"/>
    <n v="16"/>
    <n v="4"/>
    <n v="4"/>
    <n v="8"/>
    <x v="23"/>
    <x v="12"/>
    <n v="8"/>
    <x v="0"/>
    <n v="0.33333333333333331"/>
    <n v="0.79166666666666663"/>
    <n v="0.45138888888888895"/>
    <n v="0"/>
  </r>
  <r>
    <x v="12"/>
    <x v="12"/>
    <s v="Banfield"/>
    <n v="15"/>
    <n v="16"/>
    <n v="2"/>
    <n v="9"/>
    <n v="5"/>
    <x v="0"/>
    <x v="12"/>
    <n v="8"/>
    <x v="0"/>
    <n v="0.3125"/>
    <n v="0.79166666666666663"/>
    <n v="0.45138888888888895"/>
    <n v="0"/>
  </r>
  <r>
    <x v="12"/>
    <x v="13"/>
    <s v="Quilmes"/>
    <n v="15"/>
    <n v="16"/>
    <n v="3"/>
    <n v="6"/>
    <n v="7"/>
    <x v="21"/>
    <x v="12"/>
    <n v="8"/>
    <x v="0"/>
    <n v="0.3125"/>
    <n v="0.79166666666666663"/>
    <n v="0.45138888888888895"/>
    <n v="0"/>
  </r>
  <r>
    <x v="12"/>
    <x v="14"/>
    <s v="Olimpo"/>
    <n v="13"/>
    <n v="16"/>
    <n v="3"/>
    <n v="4"/>
    <n v="9"/>
    <x v="22"/>
    <x v="12"/>
    <n v="8"/>
    <x v="0"/>
    <n v="0.27083333333333331"/>
    <n v="0.79166666666666663"/>
    <n v="0.45138888888888895"/>
    <n v="0"/>
  </r>
  <r>
    <x v="12"/>
    <x v="0"/>
    <s v="Lanus"/>
    <n v="38"/>
    <n v="16"/>
    <n v="12"/>
    <n v="2"/>
    <n v="2"/>
    <x v="8"/>
    <x v="12"/>
    <n v="8"/>
    <x v="0"/>
    <n v="0.79166666666666663"/>
    <n v="0.79166666666666663"/>
    <n v="0.45138888888888895"/>
    <n v="1"/>
  </r>
  <r>
    <x v="12"/>
    <x v="1"/>
    <s v="Estudiantes (LP)"/>
    <n v="32"/>
    <n v="16"/>
    <n v="9"/>
    <n v="5"/>
    <n v="2"/>
    <x v="7"/>
    <x v="12"/>
    <n v="8"/>
    <x v="0"/>
    <n v="0.66666666666666663"/>
    <n v="0.79166666666666663"/>
    <n v="0.45138888888888895"/>
    <n v="1"/>
  </r>
  <r>
    <x v="12"/>
    <x v="2"/>
    <s v="Atl Tucuman"/>
    <n v="30"/>
    <n v="16"/>
    <n v="9"/>
    <n v="3"/>
    <n v="4"/>
    <x v="12"/>
    <x v="12"/>
    <n v="8"/>
    <x v="0"/>
    <n v="0.625"/>
    <n v="0.79166666666666663"/>
    <n v="0.45138888888888895"/>
    <n v="1"/>
  </r>
  <r>
    <x v="12"/>
    <x v="3"/>
    <s v="Def y Justicia"/>
    <n v="25"/>
    <n v="16"/>
    <n v="7"/>
    <n v="4"/>
    <n v="5"/>
    <x v="27"/>
    <x v="12"/>
    <n v="8"/>
    <x v="0"/>
    <n v="0.52083333333333337"/>
    <n v="0.79166666666666663"/>
    <n v="0.45138888888888895"/>
    <n v="1"/>
  </r>
  <r>
    <x v="12"/>
    <x v="4"/>
    <s v="Huracan"/>
    <n v="25"/>
    <n v="16"/>
    <n v="7"/>
    <n v="4"/>
    <n v="5"/>
    <x v="18"/>
    <x v="12"/>
    <n v="8"/>
    <x v="0"/>
    <n v="0.52083333333333337"/>
    <n v="0.79166666666666663"/>
    <n v="0.45138888888888895"/>
    <n v="1"/>
  </r>
  <r>
    <x v="12"/>
    <x v="5"/>
    <s v="Racing Club"/>
    <n v="24"/>
    <n v="16"/>
    <n v="6"/>
    <n v="6"/>
    <n v="4"/>
    <x v="15"/>
    <x v="12"/>
    <n v="8"/>
    <x v="0"/>
    <n v="0.5"/>
    <n v="0.79166666666666663"/>
    <n v="0.45138888888888895"/>
    <n v="1"/>
  </r>
  <r>
    <x v="12"/>
    <x v="6"/>
    <s v="San Martin (SJ)"/>
    <n v="23"/>
    <n v="16"/>
    <n v="6"/>
    <n v="5"/>
    <n v="5"/>
    <x v="24"/>
    <x v="12"/>
    <n v="8"/>
    <x v="0"/>
    <n v="0.47916666666666669"/>
    <n v="0.79166666666666663"/>
    <n v="0.45138888888888895"/>
    <n v="1"/>
  </r>
  <r>
    <x v="12"/>
    <x v="7"/>
    <s v="Union"/>
    <n v="22"/>
    <n v="16"/>
    <n v="5"/>
    <n v="7"/>
    <n v="4"/>
    <x v="26"/>
    <x v="12"/>
    <n v="8"/>
    <x v="0"/>
    <n v="0.45833333333333331"/>
    <n v="0.79166666666666663"/>
    <n v="0.45138888888888895"/>
    <n v="1"/>
  </r>
  <r>
    <x v="12"/>
    <x v="8"/>
    <s v="Tigre"/>
    <n v="20"/>
    <n v="16"/>
    <n v="5"/>
    <n v="5"/>
    <n v="6"/>
    <x v="19"/>
    <x v="12"/>
    <n v="8"/>
    <x v="0"/>
    <n v="0.41666666666666669"/>
    <n v="0.79166666666666663"/>
    <n v="0.45138888888888895"/>
    <n v="0"/>
  </r>
  <r>
    <x v="12"/>
    <x v="9"/>
    <s v="Boca Juniors"/>
    <n v="20"/>
    <n v="16"/>
    <n v="5"/>
    <n v="5"/>
    <n v="6"/>
    <x v="10"/>
    <x v="12"/>
    <n v="8"/>
    <x v="0"/>
    <n v="0.41666666666666669"/>
    <n v="0.79166666666666663"/>
    <n v="0.45138888888888895"/>
    <n v="0"/>
  </r>
  <r>
    <x v="12"/>
    <x v="10"/>
    <s v="Aldosivi"/>
    <n v="17"/>
    <n v="16"/>
    <n v="4"/>
    <n v="5"/>
    <n v="7"/>
    <x v="28"/>
    <x v="12"/>
    <n v="8"/>
    <x v="0"/>
    <n v="0.35416666666666669"/>
    <n v="0.79166666666666663"/>
    <n v="0.45138888888888895"/>
    <n v="0"/>
  </r>
  <r>
    <x v="12"/>
    <x v="11"/>
    <s v="Newells"/>
    <n v="16"/>
    <n v="16"/>
    <n v="3"/>
    <n v="7"/>
    <n v="6"/>
    <x v="1"/>
    <x v="12"/>
    <n v="8"/>
    <x v="0"/>
    <n v="0.33333333333333331"/>
    <n v="0.79166666666666663"/>
    <n v="0.45138888888888895"/>
    <n v="0"/>
  </r>
  <r>
    <x v="12"/>
    <x v="12"/>
    <s v="Temperley"/>
    <n v="16"/>
    <n v="16"/>
    <n v="4"/>
    <n v="4"/>
    <n v="8"/>
    <x v="30"/>
    <x v="12"/>
    <n v="8"/>
    <x v="0"/>
    <n v="0.33333333333333331"/>
    <n v="0.79166666666666663"/>
    <n v="0.45138888888888895"/>
    <n v="0"/>
  </r>
  <r>
    <x v="12"/>
    <x v="13"/>
    <s v="Argentinos"/>
    <n v="12"/>
    <n v="16"/>
    <n v="2"/>
    <n v="6"/>
    <n v="8"/>
    <x v="5"/>
    <x v="12"/>
    <n v="8"/>
    <x v="0"/>
    <n v="0.25"/>
    <n v="0.79166666666666663"/>
    <n v="0.45138888888888895"/>
    <n v="0"/>
  </r>
  <r>
    <x v="12"/>
    <x v="14"/>
    <s v="Atl Rafaela"/>
    <n v="9"/>
    <n v="16"/>
    <n v="2"/>
    <n v="3"/>
    <n v="11"/>
    <x v="25"/>
    <x v="12"/>
    <n v="8"/>
    <x v="0"/>
    <n v="0.1875"/>
    <n v="0.79166666666666663"/>
    <n v="0.45138888888888895"/>
    <n v="0"/>
  </r>
  <r>
    <x v="13"/>
    <x v="0"/>
    <s v="Boca Juniors"/>
    <n v="63"/>
    <n v="30"/>
    <n v="18"/>
    <n v="9"/>
    <n v="3"/>
    <x v="10"/>
    <x v="13"/>
    <n v="8"/>
    <x v="1"/>
    <n v="0.7"/>
    <n v="0.7"/>
    <n v="0.45592592592592612"/>
    <n v="1"/>
  </r>
  <r>
    <x v="13"/>
    <x v="1"/>
    <s v="River Plate"/>
    <n v="56"/>
    <n v="30"/>
    <n v="16"/>
    <n v="8"/>
    <n v="6"/>
    <x v="13"/>
    <x v="13"/>
    <n v="8"/>
    <x v="1"/>
    <n v="0.62222222222222223"/>
    <n v="0.7"/>
    <n v="0.45592592592592612"/>
    <n v="1"/>
  </r>
  <r>
    <x v="13"/>
    <x v="2"/>
    <s v="Estudiantes (LP)"/>
    <n v="56"/>
    <n v="30"/>
    <n v="16"/>
    <n v="8"/>
    <n v="6"/>
    <x v="7"/>
    <x v="13"/>
    <n v="8"/>
    <x v="1"/>
    <n v="0.62222222222222223"/>
    <n v="0.7"/>
    <n v="0.45592592592592612"/>
    <n v="1"/>
  </r>
  <r>
    <x v="13"/>
    <x v="3"/>
    <s v="Racing Club"/>
    <n v="55"/>
    <n v="30"/>
    <n v="17"/>
    <n v="4"/>
    <n v="9"/>
    <x v="15"/>
    <x v="13"/>
    <n v="8"/>
    <x v="1"/>
    <n v="0.61111111111111116"/>
    <n v="0.7"/>
    <n v="0.45592592592592612"/>
    <n v="1"/>
  </r>
  <r>
    <x v="13"/>
    <x v="4"/>
    <s v="Banfield"/>
    <n v="54"/>
    <n v="30"/>
    <n v="17"/>
    <n v="3"/>
    <n v="10"/>
    <x v="0"/>
    <x v="13"/>
    <n v="8"/>
    <x v="1"/>
    <n v="0.6"/>
    <n v="0.7"/>
    <n v="0.45592592592592612"/>
    <n v="1"/>
  </r>
  <r>
    <x v="13"/>
    <x v="5"/>
    <s v="Independiente"/>
    <n v="53"/>
    <n v="30"/>
    <n v="14"/>
    <n v="11"/>
    <n v="5"/>
    <x v="3"/>
    <x v="13"/>
    <n v="8"/>
    <x v="1"/>
    <n v="0.58888888888888891"/>
    <n v="0.7"/>
    <n v="0.45592592592592612"/>
    <n v="1"/>
  </r>
  <r>
    <x v="13"/>
    <x v="6"/>
    <s v="San Lorenzo"/>
    <n v="53"/>
    <n v="30"/>
    <n v="16"/>
    <n v="5"/>
    <n v="9"/>
    <x v="6"/>
    <x v="13"/>
    <n v="8"/>
    <x v="1"/>
    <n v="0.58888888888888891"/>
    <n v="0.7"/>
    <n v="0.45592592592592612"/>
    <n v="1"/>
  </r>
  <r>
    <x v="13"/>
    <x v="7"/>
    <s v="Lanus"/>
    <n v="50"/>
    <n v="30"/>
    <n v="14"/>
    <n v="8"/>
    <n v="8"/>
    <x v="8"/>
    <x v="13"/>
    <n v="8"/>
    <x v="1"/>
    <n v="0.55555555555555558"/>
    <n v="0.7"/>
    <n v="0.45592592592592612"/>
    <n v="1"/>
  </r>
  <r>
    <x v="13"/>
    <x v="8"/>
    <s v="Newells"/>
    <n v="49"/>
    <n v="30"/>
    <n v="14"/>
    <n v="7"/>
    <n v="9"/>
    <x v="1"/>
    <x v="13"/>
    <n v="8"/>
    <x v="1"/>
    <n v="0.5444444444444444"/>
    <n v="0.7"/>
    <n v="0.45592592592592612"/>
    <n v="1"/>
  </r>
  <r>
    <x v="13"/>
    <x v="9"/>
    <s v="Def y Justicia"/>
    <n v="49"/>
    <n v="30"/>
    <n v="14"/>
    <n v="7"/>
    <n v="9"/>
    <x v="27"/>
    <x v="13"/>
    <n v="8"/>
    <x v="1"/>
    <n v="0.5444444444444444"/>
    <n v="0.7"/>
    <n v="0.45592592592592612"/>
    <n v="1"/>
  </r>
  <r>
    <x v="13"/>
    <x v="10"/>
    <s v="Colon"/>
    <n v="49"/>
    <n v="30"/>
    <n v="14"/>
    <n v="7"/>
    <n v="9"/>
    <x v="2"/>
    <x v="13"/>
    <n v="8"/>
    <x v="1"/>
    <n v="0.5444444444444444"/>
    <n v="0.7"/>
    <n v="0.45592592592592612"/>
    <n v="1"/>
  </r>
  <r>
    <x v="13"/>
    <x v="11"/>
    <s v="Rosario Central"/>
    <n v="44"/>
    <n v="30"/>
    <n v="11"/>
    <n v="11"/>
    <n v="8"/>
    <x v="9"/>
    <x v="13"/>
    <n v="8"/>
    <x v="1"/>
    <n v="0.48888888888888887"/>
    <n v="0.7"/>
    <n v="0.45592592592592612"/>
    <n v="1"/>
  </r>
  <r>
    <x v="13"/>
    <x v="12"/>
    <s v="Gimnasia (LP)"/>
    <n v="43"/>
    <n v="30"/>
    <n v="12"/>
    <n v="7"/>
    <n v="11"/>
    <x v="17"/>
    <x v="13"/>
    <n v="8"/>
    <x v="1"/>
    <n v="0.4777777777777778"/>
    <n v="0.7"/>
    <n v="0.45592592592592612"/>
    <n v="1"/>
  </r>
  <r>
    <x v="13"/>
    <x v="13"/>
    <s v="Godoy Cruz"/>
    <n v="43"/>
    <n v="30"/>
    <n v="13"/>
    <n v="4"/>
    <n v="13"/>
    <x v="16"/>
    <x v="13"/>
    <n v="8"/>
    <x v="1"/>
    <n v="0.4777777777777778"/>
    <n v="0.7"/>
    <n v="0.45592592592592612"/>
    <n v="1"/>
  </r>
  <r>
    <x v="13"/>
    <x v="14"/>
    <s v="Talleres (C)"/>
    <n v="42"/>
    <n v="30"/>
    <n v="11"/>
    <n v="9"/>
    <n v="10"/>
    <x v="34"/>
    <x v="13"/>
    <n v="8"/>
    <x v="1"/>
    <n v="0.46666666666666667"/>
    <n v="0.7"/>
    <n v="0.45592592592592612"/>
    <n v="1"/>
  </r>
  <r>
    <x v="13"/>
    <x v="15"/>
    <s v="Olimpo"/>
    <n v="38"/>
    <n v="30"/>
    <n v="9"/>
    <n v="11"/>
    <n v="10"/>
    <x v="22"/>
    <x v="13"/>
    <n v="8"/>
    <x v="1"/>
    <n v="0.42222222222222222"/>
    <n v="0.7"/>
    <n v="0.45592592592592612"/>
    <n v="0"/>
  </r>
  <r>
    <x v="13"/>
    <x v="16"/>
    <s v="Atl Rafaela"/>
    <n v="37"/>
    <n v="30"/>
    <n v="10"/>
    <n v="7"/>
    <n v="13"/>
    <x v="25"/>
    <x v="13"/>
    <n v="8"/>
    <x v="1"/>
    <n v="0.41111111111111109"/>
    <n v="0.7"/>
    <n v="0.45592592592592612"/>
    <n v="0"/>
  </r>
  <r>
    <x v="13"/>
    <x v="17"/>
    <s v="Temperley"/>
    <n v="37"/>
    <n v="30"/>
    <n v="10"/>
    <n v="7"/>
    <n v="13"/>
    <x v="30"/>
    <x v="13"/>
    <n v="8"/>
    <x v="1"/>
    <n v="0.41111111111111109"/>
    <n v="0.7"/>
    <n v="0.45592592592592612"/>
    <n v="0"/>
  </r>
  <r>
    <x v="13"/>
    <x v="18"/>
    <s v="Velez"/>
    <n v="37"/>
    <n v="30"/>
    <n v="10"/>
    <n v="7"/>
    <n v="13"/>
    <x v="4"/>
    <x v="13"/>
    <n v="8"/>
    <x v="1"/>
    <n v="0.41111111111111109"/>
    <n v="0.7"/>
    <n v="0.45592592592592612"/>
    <n v="0"/>
  </r>
  <r>
    <x v="13"/>
    <x v="19"/>
    <s v="Patronato"/>
    <n v="34"/>
    <n v="30"/>
    <n v="8"/>
    <n v="10"/>
    <n v="12"/>
    <x v="33"/>
    <x v="13"/>
    <n v="8"/>
    <x v="1"/>
    <n v="0.37777777777777777"/>
    <n v="0.7"/>
    <n v="0.45592592592592612"/>
    <n v="0"/>
  </r>
  <r>
    <x v="13"/>
    <x v="20"/>
    <s v="Atl Tucuman"/>
    <n v="33"/>
    <n v="30"/>
    <n v="8"/>
    <n v="9"/>
    <n v="13"/>
    <x v="12"/>
    <x v="13"/>
    <n v="8"/>
    <x v="1"/>
    <n v="0.36666666666666664"/>
    <n v="0.7"/>
    <n v="0.45592592592592612"/>
    <n v="0"/>
  </r>
  <r>
    <x v="13"/>
    <x v="21"/>
    <s v="San Martin (SJ)"/>
    <n v="33"/>
    <n v="30"/>
    <n v="7"/>
    <n v="12"/>
    <n v="11"/>
    <x v="24"/>
    <x v="13"/>
    <n v="8"/>
    <x v="1"/>
    <n v="0.36666666666666664"/>
    <n v="0.7"/>
    <n v="0.45592592592592612"/>
    <n v="0"/>
  </r>
  <r>
    <x v="13"/>
    <x v="22"/>
    <s v="Union"/>
    <n v="32"/>
    <n v="30"/>
    <n v="8"/>
    <n v="8"/>
    <n v="14"/>
    <x v="26"/>
    <x v="13"/>
    <n v="8"/>
    <x v="1"/>
    <n v="0.35555555555555557"/>
    <n v="0.7"/>
    <n v="0.45592592592592612"/>
    <n v="0"/>
  </r>
  <r>
    <x v="13"/>
    <x v="23"/>
    <s v="Tigre"/>
    <n v="31"/>
    <n v="30"/>
    <n v="8"/>
    <n v="7"/>
    <n v="15"/>
    <x v="19"/>
    <x v="13"/>
    <n v="8"/>
    <x v="1"/>
    <n v="0.34444444444444444"/>
    <n v="0.7"/>
    <n v="0.45592592592592612"/>
    <n v="0"/>
  </r>
  <r>
    <x v="13"/>
    <x v="24"/>
    <s v="Huracan"/>
    <n v="29"/>
    <n v="30"/>
    <n v="6"/>
    <n v="11"/>
    <n v="13"/>
    <x v="18"/>
    <x v="13"/>
    <n v="8"/>
    <x v="1"/>
    <n v="0.32222222222222224"/>
    <n v="0.7"/>
    <n v="0.45592592592592612"/>
    <n v="0"/>
  </r>
  <r>
    <x v="13"/>
    <x v="25"/>
    <s v="Sarmiento (J)"/>
    <n v="28"/>
    <n v="30"/>
    <n v="7"/>
    <n v="7"/>
    <n v="16"/>
    <x v="29"/>
    <x v="13"/>
    <n v="8"/>
    <x v="1"/>
    <n v="0.31111111111111112"/>
    <n v="0.7"/>
    <n v="0.45592592592592612"/>
    <n v="0"/>
  </r>
  <r>
    <x v="13"/>
    <x v="26"/>
    <s v="Arsenal"/>
    <n v="27"/>
    <n v="30"/>
    <n v="7"/>
    <n v="6"/>
    <n v="17"/>
    <x v="11"/>
    <x v="13"/>
    <n v="8"/>
    <x v="1"/>
    <n v="0.3"/>
    <n v="0.7"/>
    <n v="0.45592592592592612"/>
    <n v="0"/>
  </r>
  <r>
    <x v="13"/>
    <x v="27"/>
    <s v="Belgrano"/>
    <n v="26"/>
    <n v="30"/>
    <n v="5"/>
    <n v="11"/>
    <n v="14"/>
    <x v="23"/>
    <x v="13"/>
    <n v="8"/>
    <x v="1"/>
    <n v="0.28888888888888886"/>
    <n v="0.7"/>
    <n v="0.45592592592592612"/>
    <n v="0"/>
  </r>
  <r>
    <x v="13"/>
    <x v="28"/>
    <s v="Quilmes"/>
    <n v="25"/>
    <n v="30"/>
    <n v="6"/>
    <n v="7"/>
    <n v="17"/>
    <x v="21"/>
    <x v="13"/>
    <n v="8"/>
    <x v="1"/>
    <n v="0.27777777777777779"/>
    <n v="0.7"/>
    <n v="0.45592592592592612"/>
    <n v="0"/>
  </r>
  <r>
    <x v="13"/>
    <x v="29"/>
    <s v="Aldosivi"/>
    <n v="25"/>
    <n v="30"/>
    <n v="5"/>
    <n v="10"/>
    <n v="15"/>
    <x v="28"/>
    <x v="13"/>
    <n v="8"/>
    <x v="1"/>
    <n v="0.27777777777777779"/>
    <n v="0.7"/>
    <n v="0.45592592592592612"/>
    <n v="0"/>
  </r>
  <r>
    <x v="14"/>
    <x v="0"/>
    <s v="Boca Juniors"/>
    <n v="58"/>
    <n v="27"/>
    <n v="18"/>
    <n v="4"/>
    <n v="5"/>
    <x v="10"/>
    <x v="14"/>
    <n v="9"/>
    <x v="1"/>
    <n v="0.71604938271604934"/>
    <n v="0.71604938271604934"/>
    <n v="0.45326278659611985"/>
    <n v="1"/>
  </r>
  <r>
    <x v="14"/>
    <x v="1"/>
    <s v="Godoy Cruz"/>
    <n v="56"/>
    <n v="27"/>
    <n v="17"/>
    <n v="5"/>
    <n v="5"/>
    <x v="16"/>
    <x v="14"/>
    <n v="9"/>
    <x v="1"/>
    <n v="0.69135802469135799"/>
    <n v="0.71604938271604934"/>
    <n v="0.45326278659611985"/>
    <n v="1"/>
  </r>
  <r>
    <x v="14"/>
    <x v="2"/>
    <s v="San Lorenzo"/>
    <n v="50"/>
    <n v="27"/>
    <n v="14"/>
    <n v="8"/>
    <n v="5"/>
    <x v="6"/>
    <x v="14"/>
    <n v="9"/>
    <x v="1"/>
    <n v="0.61728395061728392"/>
    <n v="0.71604938271604934"/>
    <n v="0.45326278659611985"/>
    <n v="1"/>
  </r>
  <r>
    <x v="14"/>
    <x v="3"/>
    <s v="Huracan"/>
    <n v="48"/>
    <n v="27"/>
    <n v="13"/>
    <n v="9"/>
    <n v="5"/>
    <x v="18"/>
    <x v="14"/>
    <n v="9"/>
    <x v="1"/>
    <n v="0.59259259259259256"/>
    <n v="0.71604938271604934"/>
    <n v="0.45326278659611985"/>
    <n v="1"/>
  </r>
  <r>
    <x v="14"/>
    <x v="4"/>
    <s v="Talleres (C)"/>
    <n v="46"/>
    <n v="27"/>
    <n v="13"/>
    <n v="7"/>
    <n v="7"/>
    <x v="34"/>
    <x v="14"/>
    <n v="9"/>
    <x v="1"/>
    <n v="0.5679012345679012"/>
    <n v="0.71604938271604934"/>
    <n v="0.45326278659611985"/>
    <n v="1"/>
  </r>
  <r>
    <x v="14"/>
    <x v="5"/>
    <s v="Independiente"/>
    <n v="46"/>
    <n v="27"/>
    <n v="13"/>
    <n v="7"/>
    <n v="7"/>
    <x v="3"/>
    <x v="14"/>
    <n v="9"/>
    <x v="1"/>
    <n v="0.5679012345679012"/>
    <n v="0.71604938271604934"/>
    <n v="0.45326278659611985"/>
    <n v="1"/>
  </r>
  <r>
    <x v="14"/>
    <x v="6"/>
    <s v="Racing Club"/>
    <n v="45"/>
    <n v="27"/>
    <n v="13"/>
    <n v="6"/>
    <n v="8"/>
    <x v="15"/>
    <x v="14"/>
    <n v="9"/>
    <x v="1"/>
    <n v="0.55555555555555558"/>
    <n v="0.71604938271604934"/>
    <n v="0.45326278659611985"/>
    <n v="1"/>
  </r>
  <r>
    <x v="14"/>
    <x v="7"/>
    <s v="River Plate"/>
    <n v="45"/>
    <n v="27"/>
    <n v="13"/>
    <n v="6"/>
    <n v="8"/>
    <x v="13"/>
    <x v="14"/>
    <n v="9"/>
    <x v="1"/>
    <n v="0.55555555555555558"/>
    <n v="0.71604938271604934"/>
    <n v="0.45326278659611985"/>
    <n v="1"/>
  </r>
  <r>
    <x v="14"/>
    <x v="8"/>
    <s v="Def y Justicia"/>
    <n v="44"/>
    <n v="27"/>
    <n v="13"/>
    <n v="5"/>
    <n v="9"/>
    <x v="27"/>
    <x v="14"/>
    <n v="9"/>
    <x v="1"/>
    <n v="0.54320987654320985"/>
    <n v="0.71604938271604934"/>
    <n v="0.45326278659611985"/>
    <n v="1"/>
  </r>
  <r>
    <x v="14"/>
    <x v="9"/>
    <s v="Union"/>
    <n v="43"/>
    <n v="27"/>
    <n v="11"/>
    <n v="10"/>
    <n v="6"/>
    <x v="26"/>
    <x v="14"/>
    <n v="9"/>
    <x v="1"/>
    <n v="0.53086419753086422"/>
    <n v="0.71604938271604934"/>
    <n v="0.45326278659611985"/>
    <n v="1"/>
  </r>
  <r>
    <x v="14"/>
    <x v="10"/>
    <s v="Colon"/>
    <n v="41"/>
    <n v="27"/>
    <n v="11"/>
    <n v="8"/>
    <n v="8"/>
    <x v="2"/>
    <x v="14"/>
    <n v="9"/>
    <x v="1"/>
    <n v="0.50617283950617287"/>
    <n v="0.71604938271604934"/>
    <n v="0.45326278659611985"/>
    <n v="1"/>
  </r>
  <r>
    <x v="14"/>
    <x v="11"/>
    <s v="Argentinos"/>
    <n v="41"/>
    <n v="27"/>
    <n v="12"/>
    <n v="5"/>
    <n v="10"/>
    <x v="5"/>
    <x v="14"/>
    <n v="9"/>
    <x v="1"/>
    <n v="0.50617283950617287"/>
    <n v="0.71604938271604934"/>
    <n v="0.45326278659611985"/>
    <n v="1"/>
  </r>
  <r>
    <x v="14"/>
    <x v="12"/>
    <s v="Belgrano"/>
    <n v="40"/>
    <n v="27"/>
    <n v="10"/>
    <n v="10"/>
    <n v="7"/>
    <x v="23"/>
    <x v="14"/>
    <n v="9"/>
    <x v="1"/>
    <n v="0.49382716049382713"/>
    <n v="0.71604938271604934"/>
    <n v="0.45326278659611985"/>
    <n v="1"/>
  </r>
  <r>
    <x v="14"/>
    <x v="13"/>
    <s v="Velez"/>
    <n v="38"/>
    <n v="27"/>
    <n v="10"/>
    <n v="8"/>
    <n v="9"/>
    <x v="4"/>
    <x v="14"/>
    <n v="9"/>
    <x v="1"/>
    <n v="0.46913580246913578"/>
    <n v="0.71604938271604934"/>
    <n v="0.45326278659611985"/>
    <n v="1"/>
  </r>
  <r>
    <x v="14"/>
    <x v="14"/>
    <s v="Atl Tucuman"/>
    <n v="36"/>
    <n v="27"/>
    <n v="8"/>
    <n v="12"/>
    <n v="7"/>
    <x v="12"/>
    <x v="14"/>
    <n v="9"/>
    <x v="1"/>
    <n v="0.44444444444444442"/>
    <n v="0.71604938271604934"/>
    <n v="0.45326278659611985"/>
    <n v="0"/>
  </r>
  <r>
    <x v="14"/>
    <x v="15"/>
    <s v="Estudiantes (LP)"/>
    <n v="36"/>
    <n v="27"/>
    <n v="10"/>
    <n v="6"/>
    <n v="11"/>
    <x v="7"/>
    <x v="14"/>
    <n v="9"/>
    <x v="1"/>
    <n v="0.44444444444444442"/>
    <n v="0.71604938271604934"/>
    <n v="0.45326278659611985"/>
    <n v="0"/>
  </r>
  <r>
    <x v="14"/>
    <x v="16"/>
    <s v="Banfield"/>
    <n v="35"/>
    <n v="27"/>
    <n v="9"/>
    <n v="8"/>
    <n v="10"/>
    <x v="0"/>
    <x v="14"/>
    <n v="9"/>
    <x v="1"/>
    <n v="0.43209876543209874"/>
    <n v="0.71604938271604934"/>
    <n v="0.45326278659611985"/>
    <n v="0"/>
  </r>
  <r>
    <x v="14"/>
    <x v="17"/>
    <s v="San Martin (SJ)"/>
    <n v="33"/>
    <n v="27"/>
    <n v="9"/>
    <n v="6"/>
    <n v="12"/>
    <x v="24"/>
    <x v="14"/>
    <n v="9"/>
    <x v="1"/>
    <n v="0.40740740740740738"/>
    <n v="0.71604938271604934"/>
    <n v="0.45326278659611985"/>
    <n v="0"/>
  </r>
  <r>
    <x v="14"/>
    <x v="18"/>
    <s v="Patronato"/>
    <n v="33"/>
    <n v="27"/>
    <n v="8"/>
    <n v="9"/>
    <n v="10"/>
    <x v="33"/>
    <x v="14"/>
    <n v="9"/>
    <x v="1"/>
    <n v="0.40740740740740738"/>
    <n v="0.71604938271604934"/>
    <n v="0.45326278659611985"/>
    <n v="0"/>
  </r>
  <r>
    <x v="14"/>
    <x v="19"/>
    <s v="Rosario Central"/>
    <n v="32"/>
    <n v="27"/>
    <n v="8"/>
    <n v="8"/>
    <n v="11"/>
    <x v="9"/>
    <x v="14"/>
    <n v="9"/>
    <x v="1"/>
    <n v="0.39506172839506171"/>
    <n v="0.71604938271604934"/>
    <n v="0.45326278659611985"/>
    <n v="0"/>
  </r>
  <r>
    <x v="14"/>
    <x v="20"/>
    <s v="Newells"/>
    <n v="29"/>
    <n v="27"/>
    <n v="8"/>
    <n v="6"/>
    <n v="13"/>
    <x v="1"/>
    <x v="14"/>
    <n v="9"/>
    <x v="1"/>
    <n v="0.35802469135802467"/>
    <n v="0.71604938271604934"/>
    <n v="0.45326278659611985"/>
    <n v="0"/>
  </r>
  <r>
    <x v="14"/>
    <x v="21"/>
    <s v="Lanus"/>
    <n v="29"/>
    <n v="27"/>
    <n v="6"/>
    <n v="11"/>
    <n v="10"/>
    <x v="8"/>
    <x v="14"/>
    <n v="9"/>
    <x v="1"/>
    <n v="0.35802469135802467"/>
    <n v="0.71604938271604934"/>
    <n v="0.45326278659611985"/>
    <n v="0"/>
  </r>
  <r>
    <x v="14"/>
    <x v="22"/>
    <s v="Gimnasia (LP)"/>
    <n v="27"/>
    <n v="27"/>
    <n v="7"/>
    <n v="6"/>
    <n v="14"/>
    <x v="17"/>
    <x v="14"/>
    <n v="9"/>
    <x v="1"/>
    <n v="0.33333333333333331"/>
    <n v="0.71604938271604934"/>
    <n v="0.45326278659611985"/>
    <n v="0"/>
  </r>
  <r>
    <x v="14"/>
    <x v="23"/>
    <s v="Tigre"/>
    <n v="24"/>
    <n v="27"/>
    <n v="4"/>
    <n v="12"/>
    <n v="11"/>
    <x v="19"/>
    <x v="14"/>
    <n v="9"/>
    <x v="1"/>
    <n v="0.29629629629629628"/>
    <n v="0.71604938271604934"/>
    <n v="0.45326278659611985"/>
    <n v="0"/>
  </r>
  <r>
    <x v="14"/>
    <x v="24"/>
    <s v="Temperley"/>
    <n v="23"/>
    <n v="27"/>
    <n v="5"/>
    <n v="8"/>
    <n v="14"/>
    <x v="30"/>
    <x v="14"/>
    <n v="9"/>
    <x v="1"/>
    <n v="0.2839506172839506"/>
    <n v="0.71604938271604934"/>
    <n v="0.45326278659611985"/>
    <n v="0"/>
  </r>
  <r>
    <x v="14"/>
    <x v="25"/>
    <s v="Chacarita"/>
    <n v="18"/>
    <n v="27"/>
    <n v="4"/>
    <n v="6"/>
    <n v="17"/>
    <x v="14"/>
    <x v="14"/>
    <n v="9"/>
    <x v="1"/>
    <n v="0.22222222222222221"/>
    <n v="0.71604938271604934"/>
    <n v="0.45326278659611985"/>
    <n v="0"/>
  </r>
  <r>
    <x v="14"/>
    <x v="26"/>
    <s v="Arsenal"/>
    <n v="17"/>
    <n v="27"/>
    <n v="3"/>
    <n v="8"/>
    <n v="16"/>
    <x v="11"/>
    <x v="14"/>
    <n v="9"/>
    <x v="1"/>
    <n v="0.20987654320987653"/>
    <n v="0.71604938271604934"/>
    <n v="0.45326278659611985"/>
    <n v="0"/>
  </r>
  <r>
    <x v="14"/>
    <x v="27"/>
    <s v="Olimpo"/>
    <n v="15"/>
    <n v="27"/>
    <n v="3"/>
    <n v="6"/>
    <n v="18"/>
    <x v="22"/>
    <x v="14"/>
    <n v="9"/>
    <x v="1"/>
    <n v="0.18518518518518517"/>
    <n v="0.71604938271604934"/>
    <n v="0.45326278659611985"/>
    <n v="0"/>
  </r>
  <r>
    <x v="15"/>
    <x v="0"/>
    <s v="Racing Club"/>
    <n v="57"/>
    <n v="25"/>
    <n v="17"/>
    <n v="6"/>
    <n v="2"/>
    <x v="15"/>
    <x v="15"/>
    <n v="10"/>
    <x v="1"/>
    <n v="0.76"/>
    <n v="0.76"/>
    <n v="0.44769230769230772"/>
    <n v="1"/>
  </r>
  <r>
    <x v="15"/>
    <x v="1"/>
    <s v="Def y Justicia"/>
    <n v="53"/>
    <n v="25"/>
    <n v="15"/>
    <n v="8"/>
    <n v="2"/>
    <x v="27"/>
    <x v="15"/>
    <n v="10"/>
    <x v="1"/>
    <n v="0.70666666666666667"/>
    <n v="0.76"/>
    <n v="0.44769230769230772"/>
    <n v="1"/>
  </r>
  <r>
    <x v="15"/>
    <x v="2"/>
    <s v="Boca Juniors"/>
    <n v="51"/>
    <n v="25"/>
    <n v="15"/>
    <n v="6"/>
    <n v="4"/>
    <x v="10"/>
    <x v="15"/>
    <n v="10"/>
    <x v="1"/>
    <n v="0.68"/>
    <n v="0.76"/>
    <n v="0.44769230769230772"/>
    <n v="1"/>
  </r>
  <r>
    <x v="15"/>
    <x v="3"/>
    <s v="River Plate"/>
    <n v="45"/>
    <n v="25"/>
    <n v="13"/>
    <n v="6"/>
    <n v="6"/>
    <x v="13"/>
    <x v="15"/>
    <n v="10"/>
    <x v="1"/>
    <n v="0.6"/>
    <n v="0.76"/>
    <n v="0.44769230769230772"/>
    <n v="1"/>
  </r>
  <r>
    <x v="15"/>
    <x v="4"/>
    <s v="Atl Tucuman"/>
    <n v="42"/>
    <n v="25"/>
    <n v="12"/>
    <n v="6"/>
    <n v="7"/>
    <x v="12"/>
    <x v="15"/>
    <n v="10"/>
    <x v="1"/>
    <n v="0.56000000000000005"/>
    <n v="0.76"/>
    <n v="0.44769230769230772"/>
    <n v="1"/>
  </r>
  <r>
    <x v="15"/>
    <x v="5"/>
    <s v="Velez"/>
    <n v="40"/>
    <n v="25"/>
    <n v="11"/>
    <n v="7"/>
    <n v="7"/>
    <x v="4"/>
    <x v="15"/>
    <n v="10"/>
    <x v="1"/>
    <n v="0.53333333333333333"/>
    <n v="0.76"/>
    <n v="0.44769230769230772"/>
    <n v="1"/>
  </r>
  <r>
    <x v="15"/>
    <x v="6"/>
    <s v="Independiente"/>
    <n v="38"/>
    <n v="25"/>
    <n v="10"/>
    <n v="8"/>
    <n v="7"/>
    <x v="3"/>
    <x v="15"/>
    <n v="10"/>
    <x v="1"/>
    <n v="0.50666666666666671"/>
    <n v="0.76"/>
    <n v="0.44769230769230772"/>
    <n v="1"/>
  </r>
  <r>
    <x v="15"/>
    <x v="7"/>
    <s v="Union"/>
    <n v="36"/>
    <n v="25"/>
    <n v="9"/>
    <n v="9"/>
    <n v="7"/>
    <x v="26"/>
    <x v="15"/>
    <n v="10"/>
    <x v="1"/>
    <n v="0.48"/>
    <n v="0.76"/>
    <n v="0.44769230769230772"/>
    <n v="1"/>
  </r>
  <r>
    <x v="15"/>
    <x v="8"/>
    <s v="Tigre"/>
    <n v="36"/>
    <n v="25"/>
    <n v="9"/>
    <n v="9"/>
    <n v="7"/>
    <x v="19"/>
    <x v="15"/>
    <n v="10"/>
    <x v="1"/>
    <n v="0.48"/>
    <n v="0.76"/>
    <n v="0.44769230769230772"/>
    <n v="1"/>
  </r>
  <r>
    <x v="15"/>
    <x v="9"/>
    <s v="Huracan"/>
    <n v="35"/>
    <n v="25"/>
    <n v="9"/>
    <n v="8"/>
    <n v="8"/>
    <x v="18"/>
    <x v="15"/>
    <n v="10"/>
    <x v="1"/>
    <n v="0.46666666666666667"/>
    <n v="0.76"/>
    <n v="0.44769230769230772"/>
    <n v="1"/>
  </r>
  <r>
    <x v="15"/>
    <x v="10"/>
    <s v="Lanus"/>
    <n v="34"/>
    <n v="25"/>
    <n v="9"/>
    <n v="7"/>
    <n v="9"/>
    <x v="8"/>
    <x v="15"/>
    <n v="10"/>
    <x v="1"/>
    <n v="0.45333333333333331"/>
    <n v="0.76"/>
    <n v="0.44769230769230772"/>
    <n v="1"/>
  </r>
  <r>
    <x v="15"/>
    <x v="11"/>
    <s v="Talleres (C)"/>
    <n v="33"/>
    <n v="25"/>
    <n v="9"/>
    <n v="6"/>
    <n v="10"/>
    <x v="34"/>
    <x v="15"/>
    <n v="10"/>
    <x v="1"/>
    <n v="0.44"/>
    <n v="0.76"/>
    <n v="0.44769230769230772"/>
    <n v="0"/>
  </r>
  <r>
    <x v="15"/>
    <x v="12"/>
    <s v="Aldosivi"/>
    <n v="33"/>
    <n v="25"/>
    <n v="9"/>
    <n v="6"/>
    <n v="10"/>
    <x v="28"/>
    <x v="15"/>
    <n v="10"/>
    <x v="1"/>
    <n v="0.44"/>
    <n v="0.76"/>
    <n v="0.44769230769230772"/>
    <n v="0"/>
  </r>
  <r>
    <x v="15"/>
    <x v="13"/>
    <s v="Godoy Cruz"/>
    <n v="32"/>
    <n v="25"/>
    <n v="9"/>
    <n v="5"/>
    <n v="11"/>
    <x v="16"/>
    <x v="15"/>
    <n v="10"/>
    <x v="1"/>
    <n v="0.42666666666666669"/>
    <n v="0.76"/>
    <n v="0.44769230769230772"/>
    <n v="0"/>
  </r>
  <r>
    <x v="15"/>
    <x v="14"/>
    <s v="Newells"/>
    <n v="29"/>
    <n v="25"/>
    <n v="7"/>
    <n v="8"/>
    <n v="10"/>
    <x v="1"/>
    <x v="15"/>
    <n v="10"/>
    <x v="1"/>
    <n v="0.38666666666666666"/>
    <n v="0.76"/>
    <n v="0.44769230769230772"/>
    <n v="0"/>
  </r>
  <r>
    <x v="15"/>
    <x v="15"/>
    <s v="Banfield"/>
    <n v="29"/>
    <n v="25"/>
    <n v="6"/>
    <n v="11"/>
    <n v="8"/>
    <x v="0"/>
    <x v="15"/>
    <n v="10"/>
    <x v="1"/>
    <n v="0.38666666666666666"/>
    <n v="0.76"/>
    <n v="0.44769230769230772"/>
    <n v="0"/>
  </r>
  <r>
    <x v="15"/>
    <x v="16"/>
    <s v="Estudiantes (LP)"/>
    <n v="29"/>
    <n v="25"/>
    <n v="7"/>
    <n v="8"/>
    <n v="10"/>
    <x v="7"/>
    <x v="15"/>
    <n v="10"/>
    <x v="1"/>
    <n v="0.38666666666666666"/>
    <n v="0.76"/>
    <n v="0.44769230769230772"/>
    <n v="0"/>
  </r>
  <r>
    <x v="15"/>
    <x v="17"/>
    <s v="Gimnasia (LP)"/>
    <n v="29"/>
    <n v="25"/>
    <n v="8"/>
    <n v="5"/>
    <n v="12"/>
    <x v="17"/>
    <x v="15"/>
    <n v="10"/>
    <x v="1"/>
    <n v="0.38666666666666666"/>
    <n v="0.76"/>
    <n v="0.44769230769230772"/>
    <n v="0"/>
  </r>
  <r>
    <x v="15"/>
    <x v="18"/>
    <s v="Patronato"/>
    <n v="26"/>
    <n v="25"/>
    <n v="7"/>
    <n v="5"/>
    <n v="13"/>
    <x v="33"/>
    <x v="15"/>
    <n v="10"/>
    <x v="1"/>
    <n v="0.34666666666666668"/>
    <n v="0.76"/>
    <n v="0.44769230769230772"/>
    <n v="0"/>
  </r>
  <r>
    <x v="15"/>
    <x v="19"/>
    <s v="Rosario Central"/>
    <n v="26"/>
    <n v="25"/>
    <n v="6"/>
    <n v="8"/>
    <n v="11"/>
    <x v="9"/>
    <x v="15"/>
    <n v="10"/>
    <x v="1"/>
    <n v="0.34666666666666668"/>
    <n v="0.76"/>
    <n v="0.44769230769230772"/>
    <n v="0"/>
  </r>
  <r>
    <x v="15"/>
    <x v="20"/>
    <s v="San Martin (SJ)"/>
    <n v="25"/>
    <n v="25"/>
    <n v="6"/>
    <n v="7"/>
    <n v="12"/>
    <x v="24"/>
    <x v="15"/>
    <n v="10"/>
    <x v="1"/>
    <n v="0.33333333333333331"/>
    <n v="0.76"/>
    <n v="0.44769230769230772"/>
    <n v="0"/>
  </r>
  <r>
    <x v="15"/>
    <x v="21"/>
    <s v="Belgrano"/>
    <n v="24"/>
    <n v="25"/>
    <n v="4"/>
    <n v="12"/>
    <n v="9"/>
    <x v="23"/>
    <x v="15"/>
    <n v="10"/>
    <x v="1"/>
    <n v="0.32"/>
    <n v="0.76"/>
    <n v="0.44769230769230772"/>
    <n v="0"/>
  </r>
  <r>
    <x v="15"/>
    <x v="22"/>
    <s v="San Lorenzo"/>
    <n v="23"/>
    <n v="25"/>
    <n v="3"/>
    <n v="14"/>
    <n v="8"/>
    <x v="6"/>
    <x v="15"/>
    <n v="10"/>
    <x v="1"/>
    <n v="0.30666666666666664"/>
    <n v="0.76"/>
    <n v="0.44769230769230772"/>
    <n v="0"/>
  </r>
  <r>
    <x v="15"/>
    <x v="23"/>
    <s v="Colon"/>
    <n v="23"/>
    <n v="25"/>
    <n v="4"/>
    <n v="11"/>
    <n v="10"/>
    <x v="2"/>
    <x v="15"/>
    <n v="10"/>
    <x v="1"/>
    <n v="0.30666666666666664"/>
    <n v="0.76"/>
    <n v="0.44769230769230772"/>
    <n v="0"/>
  </r>
  <r>
    <x v="15"/>
    <x v="24"/>
    <s v="San Martin (T)"/>
    <n v="23"/>
    <n v="25"/>
    <n v="4"/>
    <n v="11"/>
    <n v="10"/>
    <x v="35"/>
    <x v="15"/>
    <n v="10"/>
    <x v="1"/>
    <n v="0.30666666666666664"/>
    <n v="0.76"/>
    <n v="0.44769230769230772"/>
    <n v="0"/>
  </r>
  <r>
    <x v="15"/>
    <x v="25"/>
    <s v="Argentinos"/>
    <n v="22"/>
    <n v="25"/>
    <n v="5"/>
    <n v="7"/>
    <n v="13"/>
    <x v="5"/>
    <x v="15"/>
    <n v="10"/>
    <x v="1"/>
    <n v="0.29333333333333333"/>
    <n v="0.76"/>
    <n v="0.44769230769230772"/>
    <n v="0"/>
  </r>
  <r>
    <x v="16"/>
    <x v="0"/>
    <s v="Boca Juniors"/>
    <n v="48"/>
    <n v="23"/>
    <n v="14"/>
    <n v="6"/>
    <n v="3"/>
    <x v="10"/>
    <x v="16"/>
    <n v="11"/>
    <x v="1"/>
    <n v="0.69565217391304346"/>
    <n v="0.69565217391304346"/>
    <n v="0.45410628019323673"/>
    <n v="1"/>
  </r>
  <r>
    <x v="16"/>
    <x v="1"/>
    <s v="River Plate"/>
    <n v="47"/>
    <n v="23"/>
    <n v="14"/>
    <n v="5"/>
    <n v="4"/>
    <x v="13"/>
    <x v="16"/>
    <n v="11"/>
    <x v="1"/>
    <n v="0.6811594202898551"/>
    <n v="0.69565217391304346"/>
    <n v="0.45410628019323673"/>
    <n v="1"/>
  </r>
  <r>
    <x v="16"/>
    <x v="2"/>
    <s v="Velez"/>
    <n v="39"/>
    <n v="23"/>
    <n v="11"/>
    <n v="6"/>
    <n v="6"/>
    <x v="4"/>
    <x v="16"/>
    <n v="11"/>
    <x v="1"/>
    <n v="0.56521739130434778"/>
    <n v="0.69565217391304346"/>
    <n v="0.45410628019323673"/>
    <n v="1"/>
  </r>
  <r>
    <x v="16"/>
    <x v="3"/>
    <s v="Racing Club"/>
    <n v="39"/>
    <n v="23"/>
    <n v="9"/>
    <n v="12"/>
    <n v="2"/>
    <x v="15"/>
    <x v="16"/>
    <n v="11"/>
    <x v="1"/>
    <n v="0.56521739130434778"/>
    <n v="0.69565217391304346"/>
    <n v="0.45410628019323673"/>
    <n v="1"/>
  </r>
  <r>
    <x v="16"/>
    <x v="4"/>
    <s v="Argentinos"/>
    <n v="39"/>
    <n v="23"/>
    <n v="10"/>
    <n v="9"/>
    <n v="4"/>
    <x v="5"/>
    <x v="16"/>
    <n v="11"/>
    <x v="1"/>
    <n v="0.56521739130434778"/>
    <n v="0.69565217391304346"/>
    <n v="0.45410628019323673"/>
    <n v="1"/>
  </r>
  <r>
    <x v="16"/>
    <x v="5"/>
    <s v="Def y Justicia"/>
    <n v="36"/>
    <n v="23"/>
    <n v="10"/>
    <n v="6"/>
    <n v="7"/>
    <x v="27"/>
    <x v="16"/>
    <n v="11"/>
    <x v="1"/>
    <n v="0.52173913043478259"/>
    <n v="0.69565217391304346"/>
    <n v="0.45410628019323673"/>
    <n v="1"/>
  </r>
  <r>
    <x v="16"/>
    <x v="6"/>
    <s v="Lanus"/>
    <n v="36"/>
    <n v="23"/>
    <n v="9"/>
    <n v="9"/>
    <n v="5"/>
    <x v="8"/>
    <x v="16"/>
    <n v="11"/>
    <x v="1"/>
    <n v="0.52173913043478259"/>
    <n v="0.69565217391304346"/>
    <n v="0.45410628019323673"/>
    <n v="1"/>
  </r>
  <r>
    <x v="16"/>
    <x v="7"/>
    <s v="San Lorenzo"/>
    <n v="36"/>
    <n v="23"/>
    <n v="11"/>
    <n v="3"/>
    <n v="9"/>
    <x v="6"/>
    <x v="16"/>
    <n v="11"/>
    <x v="1"/>
    <n v="0.52173913043478259"/>
    <n v="0.69565217391304346"/>
    <n v="0.45410628019323673"/>
    <n v="1"/>
  </r>
  <r>
    <x v="16"/>
    <x v="8"/>
    <s v="Rosario Central"/>
    <n v="36"/>
    <n v="23"/>
    <n v="9"/>
    <n v="9"/>
    <n v="5"/>
    <x v="9"/>
    <x v="16"/>
    <n v="11"/>
    <x v="1"/>
    <n v="0.52173913043478259"/>
    <n v="0.69565217391304346"/>
    <n v="0.45410628019323673"/>
    <n v="1"/>
  </r>
  <r>
    <x v="16"/>
    <x v="9"/>
    <s v="Newells"/>
    <n v="35"/>
    <n v="23"/>
    <n v="9"/>
    <n v="8"/>
    <n v="6"/>
    <x v="1"/>
    <x v="16"/>
    <n v="11"/>
    <x v="1"/>
    <n v="0.50724637681159424"/>
    <n v="0.69565217391304346"/>
    <n v="0.45410628019323673"/>
    <n v="1"/>
  </r>
  <r>
    <x v="16"/>
    <x v="10"/>
    <s v="Arsenal"/>
    <n v="34"/>
    <n v="23"/>
    <n v="9"/>
    <n v="7"/>
    <n v="7"/>
    <x v="11"/>
    <x v="16"/>
    <n v="11"/>
    <x v="1"/>
    <n v="0.49275362318840582"/>
    <n v="0.69565217391304346"/>
    <n v="0.45410628019323673"/>
    <n v="1"/>
  </r>
  <r>
    <x v="16"/>
    <x v="11"/>
    <s v="Talleres (C)"/>
    <n v="34"/>
    <n v="23"/>
    <n v="10"/>
    <n v="4"/>
    <n v="9"/>
    <x v="34"/>
    <x v="16"/>
    <n v="11"/>
    <x v="1"/>
    <n v="0.49275362318840582"/>
    <n v="0.69565217391304346"/>
    <n v="0.45410628019323673"/>
    <n v="1"/>
  </r>
  <r>
    <x v="16"/>
    <x v="12"/>
    <s v="Estudiantes (LP)"/>
    <n v="30"/>
    <n v="23"/>
    <n v="8"/>
    <n v="6"/>
    <n v="9"/>
    <x v="7"/>
    <x v="16"/>
    <n v="11"/>
    <x v="1"/>
    <n v="0.43478260869565216"/>
    <n v="0.69565217391304346"/>
    <n v="0.45410628019323673"/>
    <n v="0"/>
  </r>
  <r>
    <x v="16"/>
    <x v="13"/>
    <s v="Independiente"/>
    <n v="29"/>
    <n v="23"/>
    <n v="8"/>
    <n v="5"/>
    <n v="10"/>
    <x v="3"/>
    <x v="16"/>
    <n v="11"/>
    <x v="1"/>
    <n v="0.42028985507246375"/>
    <n v="0.69565217391304346"/>
    <n v="0.45410628019323673"/>
    <n v="0"/>
  </r>
  <r>
    <x v="16"/>
    <x v="14"/>
    <s v="Atl Tucuman"/>
    <n v="29"/>
    <n v="23"/>
    <n v="7"/>
    <n v="8"/>
    <n v="8"/>
    <x v="12"/>
    <x v="16"/>
    <n v="11"/>
    <x v="1"/>
    <n v="0.42028985507246375"/>
    <n v="0.69565217391304346"/>
    <n v="0.45410628019323673"/>
    <n v="0"/>
  </r>
  <r>
    <x v="16"/>
    <x v="15"/>
    <s v="Union"/>
    <n v="27"/>
    <n v="23"/>
    <n v="7"/>
    <n v="6"/>
    <n v="10"/>
    <x v="26"/>
    <x v="16"/>
    <n v="11"/>
    <x v="1"/>
    <n v="0.39130434782608697"/>
    <n v="0.69565217391304346"/>
    <n v="0.45410628019323673"/>
    <n v="0"/>
  </r>
  <r>
    <x v="16"/>
    <x v="16"/>
    <s v="Banfield"/>
    <n v="26"/>
    <n v="23"/>
    <n v="6"/>
    <n v="8"/>
    <n v="9"/>
    <x v="0"/>
    <x v="16"/>
    <n v="11"/>
    <x v="1"/>
    <n v="0.37681159420289856"/>
    <n v="0.69565217391304346"/>
    <n v="0.45410628019323673"/>
    <n v="0"/>
  </r>
  <r>
    <x v="16"/>
    <x v="17"/>
    <s v="Central Cba (SdE)"/>
    <n v="26"/>
    <n v="23"/>
    <n v="6"/>
    <n v="8"/>
    <n v="9"/>
    <x v="36"/>
    <x v="16"/>
    <n v="11"/>
    <x v="1"/>
    <n v="0.37681159420289856"/>
    <n v="0.69565217391304346"/>
    <n v="0.45410628019323673"/>
    <n v="0"/>
  </r>
  <r>
    <x v="16"/>
    <x v="18"/>
    <s v="Gimnasia (LP)"/>
    <n v="23"/>
    <n v="23"/>
    <n v="6"/>
    <n v="5"/>
    <n v="12"/>
    <x v="17"/>
    <x v="16"/>
    <n v="11"/>
    <x v="1"/>
    <n v="0.33333333333333331"/>
    <n v="0.69565217391304346"/>
    <n v="0.45410628019323673"/>
    <n v="0"/>
  </r>
  <r>
    <x v="16"/>
    <x v="19"/>
    <s v="Patronato"/>
    <n v="23"/>
    <n v="23"/>
    <n v="5"/>
    <n v="8"/>
    <n v="10"/>
    <x v="33"/>
    <x v="16"/>
    <n v="11"/>
    <x v="1"/>
    <n v="0.33333333333333331"/>
    <n v="0.69565217391304346"/>
    <n v="0.45410628019323673"/>
    <n v="0"/>
  </r>
  <r>
    <x v="16"/>
    <x v="20"/>
    <s v="Huracan"/>
    <n v="22"/>
    <n v="23"/>
    <n v="5"/>
    <n v="7"/>
    <n v="11"/>
    <x v="18"/>
    <x v="16"/>
    <n v="11"/>
    <x v="1"/>
    <n v="0.3188405797101449"/>
    <n v="0.69565217391304346"/>
    <n v="0.45410628019323673"/>
    <n v="0"/>
  </r>
  <r>
    <x v="16"/>
    <x v="21"/>
    <s v="Aldosivi"/>
    <n v="22"/>
    <n v="23"/>
    <n v="6"/>
    <n v="4"/>
    <n v="13"/>
    <x v="28"/>
    <x v="16"/>
    <n v="11"/>
    <x v="1"/>
    <n v="0.3188405797101449"/>
    <n v="0.69565217391304346"/>
    <n v="0.45410628019323673"/>
    <n v="0"/>
  </r>
  <r>
    <x v="16"/>
    <x v="22"/>
    <s v="Colon"/>
    <n v="18"/>
    <n v="23"/>
    <n v="5"/>
    <n v="3"/>
    <n v="15"/>
    <x v="2"/>
    <x v="16"/>
    <n v="11"/>
    <x v="1"/>
    <n v="0.2608695652173913"/>
    <n v="0.69565217391304346"/>
    <n v="0.45410628019323673"/>
    <n v="0"/>
  </r>
  <r>
    <x v="16"/>
    <x v="23"/>
    <s v="Godoy Cruz"/>
    <n v="18"/>
    <n v="23"/>
    <n v="6"/>
    <n v="0"/>
    <n v="17"/>
    <x v="16"/>
    <x v="16"/>
    <n v="11"/>
    <x v="1"/>
    <n v="0.2608695652173913"/>
    <n v="0.69565217391304346"/>
    <n v="0.45410628019323673"/>
    <n v="0"/>
  </r>
  <r>
    <x v="17"/>
    <x v="0"/>
    <s v="River Plate"/>
    <n v="54"/>
    <n v="25"/>
    <n v="16"/>
    <n v="6"/>
    <n v="3"/>
    <x v="13"/>
    <x v="17"/>
    <n v="12"/>
    <x v="1"/>
    <n v="0.72"/>
    <n v="0.72"/>
    <n v="0.4507692307692307"/>
    <n v="1"/>
  </r>
  <r>
    <x v="17"/>
    <x v="1"/>
    <s v="Def y Justicia"/>
    <n v="47"/>
    <n v="25"/>
    <n v="13"/>
    <n v="8"/>
    <n v="4"/>
    <x v="27"/>
    <x v="17"/>
    <n v="12"/>
    <x v="1"/>
    <n v="0.62666666666666671"/>
    <n v="0.72"/>
    <n v="0.4507692307692307"/>
    <n v="1"/>
  </r>
  <r>
    <x v="17"/>
    <x v="2"/>
    <s v="Talleres (C)"/>
    <n v="46"/>
    <n v="25"/>
    <n v="14"/>
    <n v="4"/>
    <n v="7"/>
    <x v="34"/>
    <x v="17"/>
    <n v="12"/>
    <x v="1"/>
    <n v="0.61333333333333329"/>
    <n v="0.72"/>
    <n v="0.4507692307692307"/>
    <n v="1"/>
  </r>
  <r>
    <x v="17"/>
    <x v="3"/>
    <s v="Boca Juniors"/>
    <n v="41"/>
    <n v="25"/>
    <n v="11"/>
    <n v="8"/>
    <n v="6"/>
    <x v="10"/>
    <x v="17"/>
    <n v="12"/>
    <x v="1"/>
    <n v="0.54666666666666663"/>
    <n v="0.72"/>
    <n v="0.4507692307692307"/>
    <n v="1"/>
  </r>
  <r>
    <x v="17"/>
    <x v="4"/>
    <s v="Velez"/>
    <n v="39"/>
    <n v="25"/>
    <n v="10"/>
    <n v="9"/>
    <n v="6"/>
    <x v="4"/>
    <x v="17"/>
    <n v="12"/>
    <x v="1"/>
    <n v="0.52"/>
    <n v="0.72"/>
    <n v="0.4507692307692307"/>
    <n v="1"/>
  </r>
  <r>
    <x v="17"/>
    <x v="5"/>
    <s v="Estudiantes (LP)"/>
    <n v="39"/>
    <n v="25"/>
    <n v="10"/>
    <n v="9"/>
    <n v="6"/>
    <x v="7"/>
    <x v="17"/>
    <n v="12"/>
    <x v="1"/>
    <n v="0.52"/>
    <n v="0.72"/>
    <n v="0.4507692307692307"/>
    <n v="1"/>
  </r>
  <r>
    <x v="17"/>
    <x v="6"/>
    <s v="Colon"/>
    <n v="39"/>
    <n v="25"/>
    <n v="11"/>
    <n v="6"/>
    <n v="8"/>
    <x v="2"/>
    <x v="17"/>
    <n v="12"/>
    <x v="1"/>
    <n v="0.52"/>
    <n v="0.72"/>
    <n v="0.4507692307692307"/>
    <n v="1"/>
  </r>
  <r>
    <x v="17"/>
    <x v="7"/>
    <s v="Huracan"/>
    <n v="38"/>
    <n v="25"/>
    <n v="10"/>
    <n v="8"/>
    <n v="7"/>
    <x v="18"/>
    <x v="17"/>
    <n v="12"/>
    <x v="1"/>
    <n v="0.50666666666666671"/>
    <n v="0.72"/>
    <n v="0.4507692307692307"/>
    <n v="1"/>
  </r>
  <r>
    <x v="17"/>
    <x v="8"/>
    <s v="Independiente"/>
    <n v="38"/>
    <n v="25"/>
    <n v="10"/>
    <n v="8"/>
    <n v="7"/>
    <x v="3"/>
    <x v="17"/>
    <n v="12"/>
    <x v="1"/>
    <n v="0.50666666666666671"/>
    <n v="0.72"/>
    <n v="0.4507692307692307"/>
    <n v="1"/>
  </r>
  <r>
    <x v="17"/>
    <x v="9"/>
    <s v="Lanus"/>
    <n v="37"/>
    <n v="25"/>
    <n v="10"/>
    <n v="7"/>
    <n v="8"/>
    <x v="8"/>
    <x v="17"/>
    <n v="12"/>
    <x v="1"/>
    <n v="0.49333333333333335"/>
    <n v="0.72"/>
    <n v="0.4507692307692307"/>
    <n v="1"/>
  </r>
  <r>
    <x v="17"/>
    <x v="10"/>
    <s v="Gimnasia (LP)"/>
    <n v="36"/>
    <n v="25"/>
    <n v="9"/>
    <n v="9"/>
    <n v="7"/>
    <x v="17"/>
    <x v="17"/>
    <n v="12"/>
    <x v="1"/>
    <n v="0.48"/>
    <n v="0.72"/>
    <n v="0.4507692307692307"/>
    <n v="1"/>
  </r>
  <r>
    <x v="17"/>
    <x v="11"/>
    <s v="Union"/>
    <n v="34"/>
    <n v="25"/>
    <n v="10"/>
    <n v="4"/>
    <n v="11"/>
    <x v="26"/>
    <x v="17"/>
    <n v="12"/>
    <x v="1"/>
    <n v="0.45333333333333331"/>
    <n v="0.72"/>
    <n v="0.4507692307692307"/>
    <n v="1"/>
  </r>
  <r>
    <x v="17"/>
    <x v="12"/>
    <s v="Aldosivi"/>
    <n v="33"/>
    <n v="25"/>
    <n v="10"/>
    <n v="3"/>
    <n v="12"/>
    <x v="28"/>
    <x v="17"/>
    <n v="12"/>
    <x v="1"/>
    <n v="0.44"/>
    <n v="0.72"/>
    <n v="0.4507692307692307"/>
    <n v="0"/>
  </r>
  <r>
    <x v="17"/>
    <x v="13"/>
    <s v="Argentinos"/>
    <n v="32"/>
    <n v="25"/>
    <n v="8"/>
    <n v="8"/>
    <n v="9"/>
    <x v="5"/>
    <x v="17"/>
    <n v="12"/>
    <x v="1"/>
    <n v="0.42666666666666669"/>
    <n v="0.72"/>
    <n v="0.4507692307692307"/>
    <n v="0"/>
  </r>
  <r>
    <x v="17"/>
    <x v="14"/>
    <s v="Racing Club"/>
    <n v="32"/>
    <n v="25"/>
    <n v="8"/>
    <n v="8"/>
    <n v="9"/>
    <x v="15"/>
    <x v="17"/>
    <n v="12"/>
    <x v="1"/>
    <n v="0.42666666666666669"/>
    <n v="0.72"/>
    <n v="0.4507692307692307"/>
    <n v="0"/>
  </r>
  <r>
    <x v="17"/>
    <x v="15"/>
    <s v="Rosario Central"/>
    <n v="32"/>
    <n v="25"/>
    <n v="9"/>
    <n v="5"/>
    <n v="11"/>
    <x v="9"/>
    <x v="17"/>
    <n v="12"/>
    <x v="1"/>
    <n v="0.42666666666666669"/>
    <n v="0.72"/>
    <n v="0.4507692307692307"/>
    <n v="0"/>
  </r>
  <r>
    <x v="17"/>
    <x v="16"/>
    <s v="Godoy Cruz"/>
    <n v="31"/>
    <n v="25"/>
    <n v="8"/>
    <n v="7"/>
    <n v="10"/>
    <x v="16"/>
    <x v="17"/>
    <n v="12"/>
    <x v="1"/>
    <n v="0.41333333333333333"/>
    <n v="0.72"/>
    <n v="0.4507692307692307"/>
    <n v="0"/>
  </r>
  <r>
    <x v="17"/>
    <x v="17"/>
    <s v="Platense"/>
    <n v="31"/>
    <n v="25"/>
    <n v="7"/>
    <n v="10"/>
    <n v="8"/>
    <x v="37"/>
    <x v="17"/>
    <n v="12"/>
    <x v="1"/>
    <n v="0.41333333333333333"/>
    <n v="0.72"/>
    <n v="0.4507692307692307"/>
    <n v="0"/>
  </r>
  <r>
    <x v="17"/>
    <x v="18"/>
    <s v="Newells"/>
    <n v="28"/>
    <n v="25"/>
    <n v="7"/>
    <n v="7"/>
    <n v="11"/>
    <x v="1"/>
    <x v="17"/>
    <n v="12"/>
    <x v="1"/>
    <n v="0.37333333333333335"/>
    <n v="0.72"/>
    <n v="0.4507692307692307"/>
    <n v="0"/>
  </r>
  <r>
    <x v="17"/>
    <x v="19"/>
    <s v="Banfield"/>
    <n v="27"/>
    <n v="25"/>
    <n v="5"/>
    <n v="12"/>
    <n v="8"/>
    <x v="0"/>
    <x v="17"/>
    <n v="12"/>
    <x v="1"/>
    <n v="0.36"/>
    <n v="0.72"/>
    <n v="0.4507692307692307"/>
    <n v="0"/>
  </r>
  <r>
    <x v="17"/>
    <x v="20"/>
    <s v="San Lorenzo"/>
    <n v="27"/>
    <n v="25"/>
    <n v="7"/>
    <n v="6"/>
    <n v="12"/>
    <x v="6"/>
    <x v="17"/>
    <n v="12"/>
    <x v="1"/>
    <n v="0.36"/>
    <n v="0.72"/>
    <n v="0.4507692307692307"/>
    <n v="0"/>
  </r>
  <r>
    <x v="17"/>
    <x v="21"/>
    <s v="Central Cba (SdE)"/>
    <n v="26"/>
    <n v="25"/>
    <n v="6"/>
    <n v="8"/>
    <n v="11"/>
    <x v="36"/>
    <x v="17"/>
    <n v="12"/>
    <x v="1"/>
    <n v="0.34666666666666668"/>
    <n v="0.72"/>
    <n v="0.4507692307692307"/>
    <n v="0"/>
  </r>
  <r>
    <x v="17"/>
    <x v="22"/>
    <s v="Patronato"/>
    <n v="25"/>
    <n v="25"/>
    <n v="5"/>
    <n v="10"/>
    <n v="10"/>
    <x v="33"/>
    <x v="17"/>
    <n v="12"/>
    <x v="1"/>
    <n v="0.33333333333333331"/>
    <n v="0.72"/>
    <n v="0.4507692307692307"/>
    <n v="0"/>
  </r>
  <r>
    <x v="17"/>
    <x v="23"/>
    <s v="Sarmiento (J)"/>
    <n v="24"/>
    <n v="25"/>
    <n v="6"/>
    <n v="6"/>
    <n v="13"/>
    <x v="29"/>
    <x v="17"/>
    <n v="12"/>
    <x v="1"/>
    <n v="0.32"/>
    <n v="0.72"/>
    <n v="0.4507692307692307"/>
    <n v="0"/>
  </r>
  <r>
    <x v="17"/>
    <x v="24"/>
    <s v="Atl Tucuman"/>
    <n v="22"/>
    <n v="25"/>
    <n v="5"/>
    <n v="7"/>
    <n v="13"/>
    <x v="12"/>
    <x v="17"/>
    <n v="12"/>
    <x v="1"/>
    <n v="0.29333333333333333"/>
    <n v="0.72"/>
    <n v="0.4507692307692307"/>
    <n v="0"/>
  </r>
  <r>
    <x v="17"/>
    <x v="25"/>
    <s v="Arsenal"/>
    <n v="21"/>
    <n v="25"/>
    <n v="4"/>
    <n v="9"/>
    <n v="12"/>
    <x v="11"/>
    <x v="17"/>
    <n v="12"/>
    <x v="1"/>
    <n v="0.28000000000000003"/>
    <n v="0.72"/>
    <n v="0.4507692307692307"/>
    <n v="0"/>
  </r>
  <r>
    <x v="18"/>
    <x v="0"/>
    <s v="Boca Juniors"/>
    <n v="52"/>
    <n v="27"/>
    <n v="16"/>
    <n v="4"/>
    <n v="7"/>
    <x v="10"/>
    <x v="18"/>
    <n v="13"/>
    <x v="1"/>
    <n v="0.64197530864197527"/>
    <n v="0.64197530864197527"/>
    <n v="0.44929453262786595"/>
    <n v="1"/>
  </r>
  <r>
    <x v="18"/>
    <x v="1"/>
    <s v="Racing Club"/>
    <n v="50"/>
    <n v="27"/>
    <n v="14"/>
    <n v="8"/>
    <n v="5"/>
    <x v="15"/>
    <x v="18"/>
    <n v="13"/>
    <x v="1"/>
    <n v="0.61728395061728392"/>
    <n v="0.64197530864197527"/>
    <n v="0.44929453262786595"/>
    <n v="1"/>
  </r>
  <r>
    <x v="18"/>
    <x v="2"/>
    <s v="River Plate"/>
    <n v="47"/>
    <n v="27"/>
    <n v="14"/>
    <n v="5"/>
    <n v="8"/>
    <x v="13"/>
    <x v="18"/>
    <n v="13"/>
    <x v="1"/>
    <n v="0.58024691358024694"/>
    <n v="0.64197530864197527"/>
    <n v="0.44929453262786595"/>
    <n v="1"/>
  </r>
  <r>
    <x v="18"/>
    <x v="3"/>
    <s v="Huracan"/>
    <n v="47"/>
    <n v="27"/>
    <n v="12"/>
    <n v="11"/>
    <n v="4"/>
    <x v="18"/>
    <x v="18"/>
    <n v="13"/>
    <x v="1"/>
    <n v="0.58024691358024694"/>
    <n v="0.64197530864197527"/>
    <n v="0.44929453262786595"/>
    <n v="1"/>
  </r>
  <r>
    <x v="18"/>
    <x v="4"/>
    <s v="Atl Tucuman"/>
    <n v="46"/>
    <n v="27"/>
    <n v="12"/>
    <n v="10"/>
    <n v="5"/>
    <x v="12"/>
    <x v="18"/>
    <n v="13"/>
    <x v="1"/>
    <n v="0.5679012345679012"/>
    <n v="0.64197530864197527"/>
    <n v="0.44929453262786595"/>
    <n v="1"/>
  </r>
  <r>
    <x v="18"/>
    <x v="5"/>
    <s v="San Lorenzo"/>
    <n v="43"/>
    <n v="27"/>
    <n v="10"/>
    <n v="13"/>
    <n v="4"/>
    <x v="6"/>
    <x v="18"/>
    <n v="13"/>
    <x v="1"/>
    <n v="0.53086419753086422"/>
    <n v="0.64197530864197527"/>
    <n v="0.44929453262786595"/>
    <n v="1"/>
  </r>
  <r>
    <x v="18"/>
    <x v="6"/>
    <s v="Tigre"/>
    <n v="43"/>
    <n v="27"/>
    <n v="11"/>
    <n v="10"/>
    <n v="6"/>
    <x v="19"/>
    <x v="18"/>
    <n v="13"/>
    <x v="1"/>
    <n v="0.53086419753086422"/>
    <n v="0.64197530864197527"/>
    <n v="0.44929453262786595"/>
    <n v="1"/>
  </r>
  <r>
    <x v="18"/>
    <x v="7"/>
    <s v="Argentinos"/>
    <n v="42"/>
    <n v="27"/>
    <n v="12"/>
    <n v="6"/>
    <n v="9"/>
    <x v="5"/>
    <x v="18"/>
    <n v="13"/>
    <x v="1"/>
    <n v="0.51851851851851849"/>
    <n v="0.64197530864197527"/>
    <n v="0.44929453262786595"/>
    <n v="1"/>
  </r>
  <r>
    <x v="18"/>
    <x v="8"/>
    <s v="Gimnasia (LP)"/>
    <n v="41"/>
    <n v="27"/>
    <n v="11"/>
    <n v="8"/>
    <n v="8"/>
    <x v="17"/>
    <x v="18"/>
    <n v="13"/>
    <x v="1"/>
    <n v="0.50617283950617287"/>
    <n v="0.64197530864197527"/>
    <n v="0.44929453262786595"/>
    <n v="1"/>
  </r>
  <r>
    <x v="18"/>
    <x v="9"/>
    <s v="Patronato"/>
    <n v="40"/>
    <n v="27"/>
    <n v="11"/>
    <n v="7"/>
    <n v="9"/>
    <x v="33"/>
    <x v="18"/>
    <n v="13"/>
    <x v="1"/>
    <n v="0.49382716049382713"/>
    <n v="0.64197530864197527"/>
    <n v="0.44929453262786595"/>
    <n v="1"/>
  </r>
  <r>
    <x v="18"/>
    <x v="10"/>
    <s v="Newells"/>
    <n v="40"/>
    <n v="27"/>
    <n v="11"/>
    <n v="7"/>
    <n v="9"/>
    <x v="1"/>
    <x v="18"/>
    <n v="13"/>
    <x v="1"/>
    <n v="0.49382716049382713"/>
    <n v="0.64197530864197527"/>
    <n v="0.44929453262786595"/>
    <n v="1"/>
  </r>
  <r>
    <x v="18"/>
    <x v="11"/>
    <s v="Def y Justicia"/>
    <n v="40"/>
    <n v="27"/>
    <n v="10"/>
    <n v="10"/>
    <n v="7"/>
    <x v="27"/>
    <x v="18"/>
    <n v="13"/>
    <x v="1"/>
    <n v="0.49382716049382713"/>
    <n v="0.64197530864197527"/>
    <n v="0.44929453262786595"/>
    <n v="1"/>
  </r>
  <r>
    <x v="18"/>
    <x v="12"/>
    <s v="Talleres (C)"/>
    <n v="35"/>
    <n v="27"/>
    <n v="9"/>
    <n v="8"/>
    <n v="10"/>
    <x v="34"/>
    <x v="18"/>
    <n v="13"/>
    <x v="1"/>
    <n v="0.43209876543209874"/>
    <n v="0.64197530864197527"/>
    <n v="0.44929453262786595"/>
    <n v="0"/>
  </r>
  <r>
    <x v="18"/>
    <x v="13"/>
    <s v="Independiente"/>
    <n v="35"/>
    <n v="27"/>
    <n v="9"/>
    <n v="8"/>
    <n v="10"/>
    <x v="3"/>
    <x v="18"/>
    <n v="13"/>
    <x v="1"/>
    <n v="0.43209876543209874"/>
    <n v="0.64197530864197527"/>
    <n v="0.44929453262786595"/>
    <n v="0"/>
  </r>
  <r>
    <x v="18"/>
    <x v="14"/>
    <s v="Godoy Cruz"/>
    <n v="35"/>
    <n v="27"/>
    <n v="9"/>
    <n v="8"/>
    <n v="10"/>
    <x v="16"/>
    <x v="18"/>
    <n v="13"/>
    <x v="1"/>
    <n v="0.43209876543209874"/>
    <n v="0.64197530864197527"/>
    <n v="0.44929453262786595"/>
    <n v="0"/>
  </r>
  <r>
    <x v="18"/>
    <x v="15"/>
    <s v="Central Cba (SdE)"/>
    <n v="34"/>
    <n v="27"/>
    <n v="10"/>
    <n v="4"/>
    <n v="13"/>
    <x v="36"/>
    <x v="18"/>
    <n v="13"/>
    <x v="1"/>
    <n v="0.41975308641975306"/>
    <n v="0.64197530864197527"/>
    <n v="0.44929453262786595"/>
    <n v="0"/>
  </r>
  <r>
    <x v="18"/>
    <x v="16"/>
    <s v="Barracas Central"/>
    <n v="34"/>
    <n v="27"/>
    <n v="8"/>
    <n v="10"/>
    <n v="9"/>
    <x v="38"/>
    <x v="18"/>
    <n v="13"/>
    <x v="1"/>
    <n v="0.41975308641975306"/>
    <n v="0.64197530864197527"/>
    <n v="0.44929453262786595"/>
    <n v="0"/>
  </r>
  <r>
    <x v="18"/>
    <x v="17"/>
    <s v="Estudiantes (LP)"/>
    <n v="33"/>
    <n v="27"/>
    <n v="9"/>
    <n v="6"/>
    <n v="12"/>
    <x v="7"/>
    <x v="18"/>
    <n v="13"/>
    <x v="1"/>
    <n v="0.40740740740740738"/>
    <n v="0.64197530864197527"/>
    <n v="0.44929453262786595"/>
    <n v="0"/>
  </r>
  <r>
    <x v="18"/>
    <x v="18"/>
    <s v="Platense"/>
    <n v="32"/>
    <n v="27"/>
    <n v="7"/>
    <n v="11"/>
    <n v="9"/>
    <x v="37"/>
    <x v="18"/>
    <n v="13"/>
    <x v="1"/>
    <n v="0.39506172839506171"/>
    <n v="0.64197530864197527"/>
    <n v="0.44929453262786595"/>
    <n v="0"/>
  </r>
  <r>
    <x v="18"/>
    <x v="19"/>
    <s v="Rosario Central"/>
    <n v="32"/>
    <n v="27"/>
    <n v="7"/>
    <n v="11"/>
    <n v="9"/>
    <x v="9"/>
    <x v="18"/>
    <n v="13"/>
    <x v="1"/>
    <n v="0.39506172839506171"/>
    <n v="0.64197530864197527"/>
    <n v="0.44929453262786595"/>
    <n v="0"/>
  </r>
  <r>
    <x v="18"/>
    <x v="20"/>
    <s v="Sarmiento (J)"/>
    <n v="32"/>
    <n v="27"/>
    <n v="8"/>
    <n v="8"/>
    <n v="11"/>
    <x v="29"/>
    <x v="18"/>
    <n v="13"/>
    <x v="1"/>
    <n v="0.39506172839506171"/>
    <n v="0.64197530864197527"/>
    <n v="0.44929453262786595"/>
    <n v="0"/>
  </r>
  <r>
    <x v="18"/>
    <x v="21"/>
    <s v="Union"/>
    <n v="32"/>
    <n v="27"/>
    <n v="8"/>
    <n v="8"/>
    <n v="11"/>
    <x v="26"/>
    <x v="18"/>
    <n v="13"/>
    <x v="1"/>
    <n v="0.39506172839506171"/>
    <n v="0.64197530864197527"/>
    <n v="0.44929453262786595"/>
    <n v="0"/>
  </r>
  <r>
    <x v="18"/>
    <x v="22"/>
    <s v="Arsenal"/>
    <n v="30"/>
    <n v="27"/>
    <n v="6"/>
    <n v="12"/>
    <n v="9"/>
    <x v="11"/>
    <x v="18"/>
    <n v="13"/>
    <x v="1"/>
    <n v="0.37037037037037035"/>
    <n v="0.64197530864197527"/>
    <n v="0.44929453262786595"/>
    <n v="0"/>
  </r>
  <r>
    <x v="18"/>
    <x v="23"/>
    <s v="Banfield"/>
    <n v="30"/>
    <n v="27"/>
    <n v="7"/>
    <n v="9"/>
    <n v="11"/>
    <x v="0"/>
    <x v="18"/>
    <n v="13"/>
    <x v="1"/>
    <n v="0.37037037037037035"/>
    <n v="0.64197530864197527"/>
    <n v="0.44929453262786595"/>
    <n v="0"/>
  </r>
  <r>
    <x v="18"/>
    <x v="24"/>
    <s v="Colon"/>
    <n v="29"/>
    <n v="27"/>
    <n v="7"/>
    <n v="8"/>
    <n v="12"/>
    <x v="2"/>
    <x v="18"/>
    <n v="13"/>
    <x v="1"/>
    <n v="0.35802469135802467"/>
    <n v="0.64197530864197527"/>
    <n v="0.44929453262786595"/>
    <n v="0"/>
  </r>
  <r>
    <x v="18"/>
    <x v="25"/>
    <s v="Velez"/>
    <n v="28"/>
    <n v="27"/>
    <n v="6"/>
    <n v="10"/>
    <n v="11"/>
    <x v="4"/>
    <x v="18"/>
    <n v="13"/>
    <x v="1"/>
    <n v="0.34567901234567899"/>
    <n v="0.64197530864197527"/>
    <n v="0.44929453262786595"/>
    <n v="0"/>
  </r>
  <r>
    <x v="18"/>
    <x v="26"/>
    <s v="Lanus"/>
    <n v="21"/>
    <n v="27"/>
    <n v="5"/>
    <n v="6"/>
    <n v="16"/>
    <x v="8"/>
    <x v="18"/>
    <n v="13"/>
    <x v="1"/>
    <n v="0.25925925925925924"/>
    <n v="0.64197530864197527"/>
    <n v="0.44929453262786595"/>
    <n v="0"/>
  </r>
  <r>
    <x v="18"/>
    <x v="27"/>
    <s v="Aldosivi"/>
    <n v="16"/>
    <n v="27"/>
    <n v="4"/>
    <n v="4"/>
    <n v="19"/>
    <x v="28"/>
    <x v="18"/>
    <n v="13"/>
    <x v="1"/>
    <n v="0.19753086419753085"/>
    <n v="0.64197530864197527"/>
    <n v="0.44929453262786595"/>
    <n v="0"/>
  </r>
  <r>
    <x v="19"/>
    <x v="0"/>
    <s v="Colon"/>
    <n v="25"/>
    <n v="13"/>
    <n v="7"/>
    <n v="4"/>
    <n v="2"/>
    <x v="2"/>
    <x v="19"/>
    <n v="12"/>
    <x v="1"/>
    <n v="0.64102564102564108"/>
    <n v="0.79487179487179482"/>
    <n v="0.45364891518737682"/>
    <n v="1"/>
  </r>
  <r>
    <x v="19"/>
    <x v="1"/>
    <s v="Estudiantes (LP)"/>
    <n v="22"/>
    <n v="13"/>
    <n v="6"/>
    <n v="4"/>
    <n v="3"/>
    <x v="7"/>
    <x v="19"/>
    <n v="12"/>
    <x v="1"/>
    <n v="0.5641025641025641"/>
    <n v="0.79487179487179482"/>
    <n v="0.45364891518737682"/>
    <n v="1"/>
  </r>
  <r>
    <x v="19"/>
    <x v="2"/>
    <s v="River Plate"/>
    <n v="21"/>
    <n v="13"/>
    <n v="6"/>
    <n v="3"/>
    <n v="4"/>
    <x v="13"/>
    <x v="19"/>
    <n v="12"/>
    <x v="1"/>
    <n v="0.53846153846153844"/>
    <n v="0.79487179487179482"/>
    <n v="0.45364891518737682"/>
    <n v="1"/>
  </r>
  <r>
    <x v="19"/>
    <x v="3"/>
    <s v="Racing Club"/>
    <n v="21"/>
    <n v="13"/>
    <n v="6"/>
    <n v="3"/>
    <n v="4"/>
    <x v="15"/>
    <x v="19"/>
    <n v="12"/>
    <x v="1"/>
    <n v="0.53846153846153844"/>
    <n v="0.79487179487179482"/>
    <n v="0.45364891518737682"/>
    <n v="1"/>
  </r>
  <r>
    <x v="19"/>
    <x v="4"/>
    <s v="San Lorenzo"/>
    <n v="21"/>
    <n v="13"/>
    <n v="6"/>
    <n v="3"/>
    <n v="4"/>
    <x v="6"/>
    <x v="19"/>
    <n v="12"/>
    <x v="1"/>
    <n v="0.53846153846153844"/>
    <n v="0.79487179487179482"/>
    <n v="0.45364891518737682"/>
    <n v="1"/>
  </r>
  <r>
    <x v="19"/>
    <x v="5"/>
    <s v="Banfield"/>
    <n v="20"/>
    <n v="13"/>
    <n v="5"/>
    <n v="5"/>
    <n v="3"/>
    <x v="0"/>
    <x v="19"/>
    <n v="12"/>
    <x v="1"/>
    <n v="0.51282051282051277"/>
    <n v="0.79487179487179482"/>
    <n v="0.45364891518737682"/>
    <n v="1"/>
  </r>
  <r>
    <x v="19"/>
    <x v="6"/>
    <s v="Argentinos"/>
    <n v="19"/>
    <n v="13"/>
    <n v="5"/>
    <n v="4"/>
    <n v="4"/>
    <x v="5"/>
    <x v="19"/>
    <n v="12"/>
    <x v="1"/>
    <n v="0.48717948717948717"/>
    <n v="0.79487179487179482"/>
    <n v="0.45364891518737682"/>
    <n v="1"/>
  </r>
  <r>
    <x v="19"/>
    <x v="7"/>
    <s v="Rosario Central"/>
    <n v="18"/>
    <n v="13"/>
    <n v="5"/>
    <n v="3"/>
    <n v="5"/>
    <x v="9"/>
    <x v="19"/>
    <n v="12"/>
    <x v="1"/>
    <n v="0.46153846153846156"/>
    <n v="0.79487179487179482"/>
    <n v="0.45364891518737682"/>
    <n v="1"/>
  </r>
  <r>
    <x v="19"/>
    <x v="8"/>
    <s v="Central Cba (SdE)"/>
    <n v="17"/>
    <n v="13"/>
    <n v="4"/>
    <n v="5"/>
    <n v="4"/>
    <x v="36"/>
    <x v="19"/>
    <n v="12"/>
    <x v="1"/>
    <n v="0.4358974358974359"/>
    <n v="0.79487179487179482"/>
    <n v="0.45364891518737682"/>
    <n v="0"/>
  </r>
  <r>
    <x v="19"/>
    <x v="9"/>
    <s v="Godoy Cruz"/>
    <n v="15"/>
    <n v="13"/>
    <n v="4"/>
    <n v="3"/>
    <n v="6"/>
    <x v="16"/>
    <x v="19"/>
    <n v="12"/>
    <x v="1"/>
    <n v="0.38461538461538464"/>
    <n v="0.79487179487179482"/>
    <n v="0.45364891518737682"/>
    <n v="0"/>
  </r>
  <r>
    <x v="19"/>
    <x v="10"/>
    <s v="Platense"/>
    <n v="14"/>
    <n v="13"/>
    <n v="4"/>
    <n v="2"/>
    <n v="7"/>
    <x v="37"/>
    <x v="19"/>
    <n v="12"/>
    <x v="1"/>
    <n v="0.35897435897435898"/>
    <n v="0.79487179487179482"/>
    <n v="0.45364891518737682"/>
    <n v="0"/>
  </r>
  <r>
    <x v="19"/>
    <x v="11"/>
    <s v="Arsenal"/>
    <n v="12"/>
    <n v="13"/>
    <n v="3"/>
    <n v="3"/>
    <n v="7"/>
    <x v="11"/>
    <x v="19"/>
    <n v="12"/>
    <x v="1"/>
    <n v="0.30769230769230771"/>
    <n v="0.79487179487179482"/>
    <n v="0.45364891518737682"/>
    <n v="0"/>
  </r>
  <r>
    <x v="19"/>
    <x v="12"/>
    <s v="Aldosivi"/>
    <n v="11"/>
    <n v="13"/>
    <n v="3"/>
    <n v="2"/>
    <n v="8"/>
    <x v="28"/>
    <x v="19"/>
    <n v="12"/>
    <x v="1"/>
    <n v="0.28205128205128205"/>
    <n v="0.79487179487179482"/>
    <n v="0.45364891518737682"/>
    <n v="0"/>
  </r>
  <r>
    <x v="19"/>
    <x v="0"/>
    <s v="Velez"/>
    <n v="31"/>
    <n v="13"/>
    <n v="10"/>
    <n v="1"/>
    <n v="2"/>
    <x v="4"/>
    <x v="19"/>
    <n v="12"/>
    <x v="1"/>
    <n v="0.79487179487179482"/>
    <n v="0.79487179487179482"/>
    <n v="0.45364891518737682"/>
    <n v="1"/>
  </r>
  <r>
    <x v="19"/>
    <x v="1"/>
    <s v="Boca Juniors"/>
    <n v="22"/>
    <n v="13"/>
    <n v="6"/>
    <n v="4"/>
    <n v="3"/>
    <x v="10"/>
    <x v="19"/>
    <n v="12"/>
    <x v="1"/>
    <n v="0.5641025641025641"/>
    <n v="0.79487179487179482"/>
    <n v="0.45364891518737682"/>
    <n v="1"/>
  </r>
  <r>
    <x v="19"/>
    <x v="2"/>
    <s v="Independiente"/>
    <n v="20"/>
    <n v="13"/>
    <n v="6"/>
    <n v="2"/>
    <n v="5"/>
    <x v="3"/>
    <x v="19"/>
    <n v="12"/>
    <x v="1"/>
    <n v="0.51282051282051277"/>
    <n v="0.79487179487179482"/>
    <n v="0.45364891518737682"/>
    <n v="1"/>
  </r>
  <r>
    <x v="19"/>
    <x v="3"/>
    <s v="Talleres (C)"/>
    <n v="20"/>
    <n v="13"/>
    <n v="5"/>
    <n v="5"/>
    <n v="3"/>
    <x v="34"/>
    <x v="19"/>
    <n v="12"/>
    <x v="1"/>
    <n v="0.51282051282051277"/>
    <n v="0.79487179487179482"/>
    <n v="0.45364891518737682"/>
    <n v="1"/>
  </r>
  <r>
    <x v="19"/>
    <x v="4"/>
    <s v="Lanus"/>
    <n v="19"/>
    <n v="13"/>
    <n v="6"/>
    <n v="1"/>
    <n v="6"/>
    <x v="8"/>
    <x v="19"/>
    <n v="12"/>
    <x v="1"/>
    <n v="0.48717948717948717"/>
    <n v="0.79487179487179482"/>
    <n v="0.45364891518737682"/>
    <n v="1"/>
  </r>
  <r>
    <x v="19"/>
    <x v="5"/>
    <s v="Union"/>
    <n v="19"/>
    <n v="13"/>
    <n v="4"/>
    <n v="7"/>
    <n v="2"/>
    <x v="26"/>
    <x v="19"/>
    <n v="12"/>
    <x v="1"/>
    <n v="0.48717948717948717"/>
    <n v="0.79487179487179482"/>
    <n v="0.45364891518737682"/>
    <n v="1"/>
  </r>
  <r>
    <x v="19"/>
    <x v="6"/>
    <s v="Atl Tucuman"/>
    <n v="18"/>
    <n v="13"/>
    <n v="5"/>
    <n v="3"/>
    <n v="5"/>
    <x v="12"/>
    <x v="19"/>
    <n v="12"/>
    <x v="1"/>
    <n v="0.46153846153846156"/>
    <n v="0.79487179487179482"/>
    <n v="0.45364891518737682"/>
    <n v="1"/>
  </r>
  <r>
    <x v="19"/>
    <x v="7"/>
    <s v="Gimnasia (LP)"/>
    <n v="15"/>
    <n v="13"/>
    <n v="3"/>
    <n v="6"/>
    <n v="4"/>
    <x v="17"/>
    <x v="19"/>
    <n v="12"/>
    <x v="1"/>
    <n v="0.38461538461538464"/>
    <n v="0.79487179487179482"/>
    <n v="0.45364891518737682"/>
    <n v="0"/>
  </r>
  <r>
    <x v="19"/>
    <x v="8"/>
    <s v="Huracan"/>
    <n v="13"/>
    <n v="13"/>
    <n v="2"/>
    <n v="7"/>
    <n v="4"/>
    <x v="18"/>
    <x v="19"/>
    <n v="12"/>
    <x v="1"/>
    <n v="0.33333333333333331"/>
    <n v="0.79487179487179482"/>
    <n v="0.45364891518737682"/>
    <n v="0"/>
  </r>
  <r>
    <x v="19"/>
    <x v="9"/>
    <s v="Patronato"/>
    <n v="12"/>
    <n v="13"/>
    <n v="4"/>
    <n v="0"/>
    <n v="9"/>
    <x v="33"/>
    <x v="19"/>
    <n v="12"/>
    <x v="1"/>
    <n v="0.30769230769230771"/>
    <n v="0.79487179487179482"/>
    <n v="0.45364891518737682"/>
    <n v="0"/>
  </r>
  <r>
    <x v="19"/>
    <x v="10"/>
    <s v="Def y Justicia"/>
    <n v="12"/>
    <n v="13"/>
    <n v="3"/>
    <n v="3"/>
    <n v="7"/>
    <x v="27"/>
    <x v="19"/>
    <n v="12"/>
    <x v="1"/>
    <n v="0.30769230769230771"/>
    <n v="0.79487179487179482"/>
    <n v="0.45364891518737682"/>
    <n v="0"/>
  </r>
  <r>
    <x v="19"/>
    <x v="11"/>
    <s v="Sarmiento (J)"/>
    <n v="12"/>
    <n v="13"/>
    <n v="2"/>
    <n v="6"/>
    <n v="5"/>
    <x v="29"/>
    <x v="19"/>
    <n v="12"/>
    <x v="1"/>
    <n v="0.30769230769230771"/>
    <n v="0.79487179487179482"/>
    <n v="0.45364891518737682"/>
    <n v="0"/>
  </r>
  <r>
    <x v="19"/>
    <x v="12"/>
    <s v="Newells"/>
    <n v="11"/>
    <n v="13"/>
    <n v="2"/>
    <n v="5"/>
    <n v="6"/>
    <x v="1"/>
    <x v="19"/>
    <n v="12"/>
    <x v="1"/>
    <n v="0.28205128205128205"/>
    <n v="0.79487179487179482"/>
    <n v="0.45364891518737682"/>
    <n v="0"/>
  </r>
  <r>
    <x v="20"/>
    <x v="0"/>
    <s v="Racing Club"/>
    <n v="30"/>
    <n v="14"/>
    <n v="8"/>
    <n v="6"/>
    <n v="0"/>
    <x v="15"/>
    <x v="20"/>
    <n v="13"/>
    <x v="1"/>
    <n v="0.7142857142857143"/>
    <n v="0.7142857142857143"/>
    <n v="0.44982993197278931"/>
    <n v="1"/>
  </r>
  <r>
    <x v="20"/>
    <x v="1"/>
    <s v="River Plate"/>
    <n v="29"/>
    <n v="14"/>
    <n v="9"/>
    <n v="2"/>
    <n v="3"/>
    <x v="13"/>
    <x v="20"/>
    <n v="13"/>
    <x v="1"/>
    <n v="0.69047619047619047"/>
    <n v="0.7142857142857143"/>
    <n v="0.44982993197278931"/>
    <n v="1"/>
  </r>
  <r>
    <x v="20"/>
    <x v="2"/>
    <s v="Def y Justicia"/>
    <n v="25"/>
    <n v="14"/>
    <n v="7"/>
    <n v="4"/>
    <n v="3"/>
    <x v="27"/>
    <x v="20"/>
    <n v="13"/>
    <x v="1"/>
    <n v="0.59523809523809523"/>
    <n v="0.7142857142857143"/>
    <n v="0.44982993197278931"/>
    <n v="1"/>
  </r>
  <r>
    <x v="20"/>
    <x v="3"/>
    <s v="Argentinos"/>
    <n v="25"/>
    <n v="14"/>
    <n v="7"/>
    <n v="4"/>
    <n v="3"/>
    <x v="5"/>
    <x v="20"/>
    <n v="13"/>
    <x v="1"/>
    <n v="0.59523809523809523"/>
    <n v="0.7142857142857143"/>
    <n v="0.44982993197278931"/>
    <n v="1"/>
  </r>
  <r>
    <x v="20"/>
    <x v="4"/>
    <s v="Gimnasia (LP)"/>
    <n v="24"/>
    <n v="14"/>
    <n v="7"/>
    <n v="3"/>
    <n v="4"/>
    <x v="17"/>
    <x v="20"/>
    <n v="13"/>
    <x v="1"/>
    <n v="0.5714285714285714"/>
    <n v="0.7142857142857143"/>
    <n v="0.44982993197278931"/>
    <n v="1"/>
  </r>
  <r>
    <x v="20"/>
    <x v="5"/>
    <s v="Newells"/>
    <n v="23"/>
    <n v="14"/>
    <n v="7"/>
    <n v="2"/>
    <n v="5"/>
    <x v="1"/>
    <x v="20"/>
    <n v="13"/>
    <x v="1"/>
    <n v="0.54761904761904767"/>
    <n v="0.7142857142857143"/>
    <n v="0.44982993197278931"/>
    <n v="1"/>
  </r>
  <r>
    <x v="20"/>
    <x v="6"/>
    <s v="Sarmiento (J)"/>
    <n v="21"/>
    <n v="14"/>
    <n v="6"/>
    <n v="3"/>
    <n v="5"/>
    <x v="29"/>
    <x v="20"/>
    <n v="13"/>
    <x v="1"/>
    <n v="0.5"/>
    <n v="0.7142857142857143"/>
    <n v="0.44982993197278931"/>
    <n v="1"/>
  </r>
  <r>
    <x v="20"/>
    <x v="7"/>
    <s v="Banfield"/>
    <n v="19"/>
    <n v="14"/>
    <n v="5"/>
    <n v="4"/>
    <n v="5"/>
    <x v="0"/>
    <x v="20"/>
    <n v="13"/>
    <x v="1"/>
    <n v="0.45238095238095238"/>
    <n v="0.7142857142857143"/>
    <n v="0.44982993197278931"/>
    <n v="1"/>
  </r>
  <r>
    <x v="20"/>
    <x v="8"/>
    <s v="Union"/>
    <n v="17"/>
    <n v="14"/>
    <n v="5"/>
    <n v="2"/>
    <n v="7"/>
    <x v="26"/>
    <x v="20"/>
    <n v="13"/>
    <x v="1"/>
    <n v="0.40476190476190477"/>
    <n v="0.7142857142857143"/>
    <n v="0.44982993197278931"/>
    <n v="0"/>
  </r>
  <r>
    <x v="20"/>
    <x v="9"/>
    <s v="San Lorenzo"/>
    <n v="15"/>
    <n v="14"/>
    <n v="3"/>
    <n v="6"/>
    <n v="5"/>
    <x v="6"/>
    <x v="20"/>
    <n v="13"/>
    <x v="1"/>
    <n v="0.35714285714285715"/>
    <n v="0.7142857142857143"/>
    <n v="0.44982993197278931"/>
    <n v="0"/>
  </r>
  <r>
    <x v="20"/>
    <x v="10"/>
    <s v="Atl Tucuman"/>
    <n v="11"/>
    <n v="14"/>
    <n v="2"/>
    <n v="5"/>
    <n v="7"/>
    <x v="12"/>
    <x v="20"/>
    <n v="13"/>
    <x v="1"/>
    <n v="0.26190476190476192"/>
    <n v="0.7142857142857143"/>
    <n v="0.44982993197278931"/>
    <n v="0"/>
  </r>
  <r>
    <x v="20"/>
    <x v="11"/>
    <s v="Talleres (C)"/>
    <n v="11"/>
    <n v="14"/>
    <n v="3"/>
    <n v="2"/>
    <n v="9"/>
    <x v="34"/>
    <x v="20"/>
    <n v="13"/>
    <x v="1"/>
    <n v="0.26190476190476192"/>
    <n v="0.7142857142857143"/>
    <n v="0.44982993197278931"/>
    <n v="0"/>
  </r>
  <r>
    <x v="20"/>
    <x v="12"/>
    <s v="Platense"/>
    <n v="10"/>
    <n v="14"/>
    <n v="2"/>
    <n v="4"/>
    <n v="8"/>
    <x v="37"/>
    <x v="20"/>
    <n v="13"/>
    <x v="1"/>
    <n v="0.23809523809523808"/>
    <n v="0.7142857142857143"/>
    <n v="0.44982993197278931"/>
    <n v="0"/>
  </r>
  <r>
    <x v="20"/>
    <x v="13"/>
    <s v="Patronato"/>
    <n v="10"/>
    <n v="14"/>
    <n v="3"/>
    <n v="1"/>
    <n v="10"/>
    <x v="33"/>
    <x v="20"/>
    <n v="13"/>
    <x v="1"/>
    <n v="0.23809523809523808"/>
    <n v="0.7142857142857143"/>
    <n v="0.44982993197278931"/>
    <n v="0"/>
  </r>
  <r>
    <x v="20"/>
    <x v="0"/>
    <s v="Estudiantes (LP)"/>
    <n v="28"/>
    <n v="14"/>
    <n v="8"/>
    <n v="4"/>
    <n v="2"/>
    <x v="7"/>
    <x v="20"/>
    <n v="13"/>
    <x v="1"/>
    <n v="0.66666666666666663"/>
    <n v="0.7142857142857143"/>
    <n v="0.44982993197278931"/>
    <n v="1"/>
  </r>
  <r>
    <x v="20"/>
    <x v="1"/>
    <s v="Boca Juniors"/>
    <n v="27"/>
    <n v="14"/>
    <n v="7"/>
    <n v="6"/>
    <n v="1"/>
    <x v="10"/>
    <x v="20"/>
    <n v="13"/>
    <x v="1"/>
    <n v="0.6428571428571429"/>
    <n v="0.7142857142857143"/>
    <n v="0.44982993197278931"/>
    <n v="1"/>
  </r>
  <r>
    <x v="20"/>
    <x v="2"/>
    <s v="Tigre"/>
    <n v="20"/>
    <n v="14"/>
    <n v="5"/>
    <n v="5"/>
    <n v="4"/>
    <x v="19"/>
    <x v="20"/>
    <n v="13"/>
    <x v="1"/>
    <n v="0.47619047619047616"/>
    <n v="0.7142857142857143"/>
    <n v="0.44982993197278931"/>
    <n v="1"/>
  </r>
  <r>
    <x v="20"/>
    <x v="3"/>
    <s v="Aldosivi"/>
    <n v="20"/>
    <n v="14"/>
    <n v="6"/>
    <n v="2"/>
    <n v="6"/>
    <x v="28"/>
    <x v="20"/>
    <n v="13"/>
    <x v="1"/>
    <n v="0.47619047619047616"/>
    <n v="0.7142857142857143"/>
    <n v="0.44982993197278931"/>
    <n v="1"/>
  </r>
  <r>
    <x v="20"/>
    <x v="4"/>
    <s v="Barracas Central"/>
    <n v="19"/>
    <n v="14"/>
    <n v="6"/>
    <n v="1"/>
    <n v="7"/>
    <x v="38"/>
    <x v="20"/>
    <n v="13"/>
    <x v="1"/>
    <n v="0.45238095238095238"/>
    <n v="0.7142857142857143"/>
    <n v="0.44982993197278931"/>
    <n v="1"/>
  </r>
  <r>
    <x v="20"/>
    <x v="5"/>
    <s v="Velez"/>
    <n v="18"/>
    <n v="14"/>
    <n v="4"/>
    <n v="6"/>
    <n v="4"/>
    <x v="4"/>
    <x v="20"/>
    <n v="13"/>
    <x v="1"/>
    <n v="0.42857142857142855"/>
    <n v="0.7142857142857143"/>
    <n v="0.44982993197278931"/>
    <n v="0"/>
  </r>
  <r>
    <x v="20"/>
    <x v="6"/>
    <s v="Huracan"/>
    <n v="18"/>
    <n v="14"/>
    <n v="5"/>
    <n v="3"/>
    <n v="6"/>
    <x v="18"/>
    <x v="20"/>
    <n v="13"/>
    <x v="1"/>
    <n v="0.42857142857142855"/>
    <n v="0.7142857142857143"/>
    <n v="0.44982993197278931"/>
    <n v="0"/>
  </r>
  <r>
    <x v="20"/>
    <x v="7"/>
    <s v="Arsenal"/>
    <n v="17"/>
    <n v="14"/>
    <n v="3"/>
    <n v="8"/>
    <n v="3"/>
    <x v="11"/>
    <x v="20"/>
    <n v="13"/>
    <x v="1"/>
    <n v="0.40476190476190477"/>
    <n v="0.7142857142857143"/>
    <n v="0.44982993197278931"/>
    <n v="0"/>
  </r>
  <r>
    <x v="20"/>
    <x v="8"/>
    <s v="Colon"/>
    <n v="16"/>
    <n v="14"/>
    <n v="3"/>
    <n v="7"/>
    <n v="4"/>
    <x v="2"/>
    <x v="20"/>
    <n v="13"/>
    <x v="1"/>
    <n v="0.38095238095238093"/>
    <n v="0.7142857142857143"/>
    <n v="0.44982993197278931"/>
    <n v="0"/>
  </r>
  <r>
    <x v="20"/>
    <x v="9"/>
    <s v="Independiente"/>
    <n v="16"/>
    <n v="14"/>
    <n v="3"/>
    <n v="7"/>
    <n v="4"/>
    <x v="3"/>
    <x v="20"/>
    <n v="13"/>
    <x v="1"/>
    <n v="0.38095238095238093"/>
    <n v="0.7142857142857143"/>
    <n v="0.44982993197278931"/>
    <n v="0"/>
  </r>
  <r>
    <x v="20"/>
    <x v="10"/>
    <s v="Godoy Cruz"/>
    <n v="16"/>
    <n v="14"/>
    <n v="3"/>
    <n v="7"/>
    <n v="4"/>
    <x v="16"/>
    <x v="20"/>
    <n v="13"/>
    <x v="1"/>
    <n v="0.38095238095238093"/>
    <n v="0.7142857142857143"/>
    <n v="0.44982993197278931"/>
    <n v="0"/>
  </r>
  <r>
    <x v="20"/>
    <x v="11"/>
    <s v="Lanus"/>
    <n v="15"/>
    <n v="14"/>
    <n v="3"/>
    <n v="6"/>
    <n v="5"/>
    <x v="8"/>
    <x v="20"/>
    <n v="13"/>
    <x v="1"/>
    <n v="0.35714285714285715"/>
    <n v="0.7142857142857143"/>
    <n v="0.44982993197278931"/>
    <n v="0"/>
  </r>
  <r>
    <x v="20"/>
    <x v="12"/>
    <s v="Central Cba (SdE)"/>
    <n v="15"/>
    <n v="14"/>
    <n v="3"/>
    <n v="6"/>
    <n v="5"/>
    <x v="36"/>
    <x v="20"/>
    <n v="13"/>
    <x v="1"/>
    <n v="0.35714285714285715"/>
    <n v="0.7142857142857143"/>
    <n v="0.44982993197278931"/>
    <n v="0"/>
  </r>
  <r>
    <x v="20"/>
    <x v="13"/>
    <s v="Rosario Central"/>
    <n v="14"/>
    <n v="14"/>
    <n v="4"/>
    <n v="2"/>
    <n v="8"/>
    <x v="9"/>
    <x v="20"/>
    <n v="13"/>
    <x v="1"/>
    <n v="0.33333333333333331"/>
    <n v="0.7142857142857143"/>
    <n v="0.44982993197278931"/>
    <n v="0"/>
  </r>
  <r>
    <x v="21"/>
    <x v="0"/>
    <s v="River Plate"/>
    <n v="61"/>
    <n v="27"/>
    <n v="19"/>
    <n v="4"/>
    <n v="4"/>
    <x v="13"/>
    <x v="21"/>
    <n v="14"/>
    <x v="1"/>
    <n v="0.75308641975308643"/>
    <n v="0.75308641975308643"/>
    <n v="0.44664902998236328"/>
    <n v="1"/>
  </r>
  <r>
    <x v="21"/>
    <x v="1"/>
    <s v="Talleres (C)"/>
    <n v="50"/>
    <n v="27"/>
    <n v="14"/>
    <n v="8"/>
    <n v="5"/>
    <x v="34"/>
    <x v="21"/>
    <n v="14"/>
    <x v="1"/>
    <n v="0.61728395061728392"/>
    <n v="0.75308641975308643"/>
    <n v="0.44664902998236328"/>
    <n v="1"/>
  </r>
  <r>
    <x v="21"/>
    <x v="2"/>
    <s v="San Lorenzo"/>
    <n v="46"/>
    <n v="27"/>
    <n v="12"/>
    <n v="10"/>
    <n v="5"/>
    <x v="6"/>
    <x v="21"/>
    <n v="14"/>
    <x v="1"/>
    <n v="0.5679012345679012"/>
    <n v="0.75308641975308643"/>
    <n v="0.44664902998236328"/>
    <n v="1"/>
  </r>
  <r>
    <x v="21"/>
    <x v="3"/>
    <s v="Lanus"/>
    <n v="45"/>
    <n v="27"/>
    <n v="12"/>
    <n v="9"/>
    <n v="6"/>
    <x v="8"/>
    <x v="21"/>
    <n v="14"/>
    <x v="1"/>
    <n v="0.55555555555555558"/>
    <n v="0.75308641975308643"/>
    <n v="0.44664902998236328"/>
    <n v="1"/>
  </r>
  <r>
    <x v="21"/>
    <x v="4"/>
    <s v="Estudiantes (LP)"/>
    <n v="45"/>
    <n v="27"/>
    <n v="12"/>
    <n v="9"/>
    <n v="6"/>
    <x v="7"/>
    <x v="21"/>
    <n v="14"/>
    <x v="1"/>
    <n v="0.55555555555555558"/>
    <n v="0.75308641975308643"/>
    <n v="0.44664902998236328"/>
    <n v="1"/>
  </r>
  <r>
    <x v="21"/>
    <x v="5"/>
    <s v="Def y Justicia"/>
    <n v="44"/>
    <n v="27"/>
    <n v="12"/>
    <n v="8"/>
    <n v="7"/>
    <x v="27"/>
    <x v="21"/>
    <n v="14"/>
    <x v="1"/>
    <n v="0.54320987654320985"/>
    <n v="0.75308641975308643"/>
    <n v="0.44664902998236328"/>
    <n v="1"/>
  </r>
  <r>
    <x v="21"/>
    <x v="6"/>
    <s v="Boca Juniors"/>
    <n v="44"/>
    <n v="27"/>
    <n v="13"/>
    <n v="5"/>
    <n v="9"/>
    <x v="10"/>
    <x v="21"/>
    <n v="14"/>
    <x v="1"/>
    <n v="0.54320987654320985"/>
    <n v="0.75308641975308643"/>
    <n v="0.44664902998236328"/>
    <n v="1"/>
  </r>
  <r>
    <x v="21"/>
    <x v="7"/>
    <s v="Rosario Central"/>
    <n v="42"/>
    <n v="27"/>
    <n v="10"/>
    <n v="12"/>
    <n v="5"/>
    <x v="9"/>
    <x v="21"/>
    <n v="14"/>
    <x v="1"/>
    <n v="0.51851851851851849"/>
    <n v="0.75308641975308643"/>
    <n v="0.44664902998236328"/>
    <n v="1"/>
  </r>
  <r>
    <x v="21"/>
    <x v="8"/>
    <s v="Godoy Cruz"/>
    <n v="41"/>
    <n v="27"/>
    <n v="11"/>
    <n v="8"/>
    <n v="8"/>
    <x v="16"/>
    <x v="21"/>
    <n v="14"/>
    <x v="1"/>
    <n v="0.50617283950617287"/>
    <n v="0.75308641975308643"/>
    <n v="0.44664902998236328"/>
    <n v="1"/>
  </r>
  <r>
    <x v="21"/>
    <x v="9"/>
    <s v="Argentinos"/>
    <n v="40"/>
    <n v="27"/>
    <n v="11"/>
    <n v="7"/>
    <n v="9"/>
    <x v="5"/>
    <x v="21"/>
    <n v="14"/>
    <x v="1"/>
    <n v="0.49382716049382713"/>
    <n v="0.75308641975308643"/>
    <n v="0.44664902998236328"/>
    <n v="1"/>
  </r>
  <r>
    <x v="21"/>
    <x v="10"/>
    <s v="Atl Tucuman"/>
    <n v="37"/>
    <n v="27"/>
    <n v="9"/>
    <n v="10"/>
    <n v="8"/>
    <x v="12"/>
    <x v="21"/>
    <n v="14"/>
    <x v="1"/>
    <n v="0.4567901234567901"/>
    <n v="0.75308641975308643"/>
    <n v="0.44664902998236328"/>
    <n v="1"/>
  </r>
  <r>
    <x v="21"/>
    <x v="11"/>
    <s v="Racing Club"/>
    <n v="36"/>
    <n v="27"/>
    <n v="9"/>
    <n v="9"/>
    <n v="9"/>
    <x v="15"/>
    <x v="21"/>
    <n v="14"/>
    <x v="1"/>
    <n v="0.44444444444444442"/>
    <n v="0.75308641975308643"/>
    <n v="0.44664902998236328"/>
    <n v="0"/>
  </r>
  <r>
    <x v="21"/>
    <x v="12"/>
    <s v="Belgrano"/>
    <n v="36"/>
    <n v="27"/>
    <n v="10"/>
    <n v="6"/>
    <n v="11"/>
    <x v="23"/>
    <x v="21"/>
    <n v="14"/>
    <x v="1"/>
    <n v="0.44444444444444442"/>
    <n v="0.75308641975308643"/>
    <n v="0.44664902998236328"/>
    <n v="0"/>
  </r>
  <r>
    <x v="21"/>
    <x v="13"/>
    <s v="Newells"/>
    <n v="35"/>
    <n v="27"/>
    <n v="8"/>
    <n v="11"/>
    <n v="8"/>
    <x v="1"/>
    <x v="21"/>
    <n v="14"/>
    <x v="1"/>
    <n v="0.43209876543209874"/>
    <n v="0.75308641975308643"/>
    <n v="0.44664902998236328"/>
    <n v="0"/>
  </r>
  <r>
    <x v="21"/>
    <x v="14"/>
    <s v="Barracas Central"/>
    <n v="35"/>
    <n v="27"/>
    <n v="8"/>
    <n v="11"/>
    <n v="8"/>
    <x v="38"/>
    <x v="21"/>
    <n v="14"/>
    <x v="1"/>
    <n v="0.43209876543209874"/>
    <n v="0.75308641975308643"/>
    <n v="0.44664902998236328"/>
    <n v="0"/>
  </r>
  <r>
    <x v="21"/>
    <x v="15"/>
    <s v="Tigre"/>
    <n v="34"/>
    <n v="27"/>
    <n v="9"/>
    <n v="7"/>
    <n v="11"/>
    <x v="19"/>
    <x v="21"/>
    <n v="14"/>
    <x v="1"/>
    <n v="0.41975308641975306"/>
    <n v="0.75308641975308643"/>
    <n v="0.44664902998236328"/>
    <n v="0"/>
  </r>
  <r>
    <x v="21"/>
    <x v="16"/>
    <s v="Platense"/>
    <n v="34"/>
    <n v="27"/>
    <n v="9"/>
    <n v="7"/>
    <n v="11"/>
    <x v="37"/>
    <x v="21"/>
    <n v="14"/>
    <x v="1"/>
    <n v="0.41975308641975306"/>
    <n v="0.75308641975308643"/>
    <n v="0.44664902998236328"/>
    <n v="0"/>
  </r>
  <r>
    <x v="21"/>
    <x v="17"/>
    <s v="Instituto"/>
    <n v="32"/>
    <n v="27"/>
    <n v="8"/>
    <n v="8"/>
    <n v="11"/>
    <x v="39"/>
    <x v="21"/>
    <n v="14"/>
    <x v="1"/>
    <n v="0.39506172839506171"/>
    <n v="0.75308641975308643"/>
    <n v="0.44664902998236328"/>
    <n v="0"/>
  </r>
  <r>
    <x v="21"/>
    <x v="18"/>
    <s v="Sarmiento (J)"/>
    <n v="30"/>
    <n v="27"/>
    <n v="7"/>
    <n v="9"/>
    <n v="11"/>
    <x v="29"/>
    <x v="21"/>
    <n v="14"/>
    <x v="1"/>
    <n v="0.37037037037037035"/>
    <n v="0.75308641975308643"/>
    <n v="0.44664902998236328"/>
    <n v="0"/>
  </r>
  <r>
    <x v="21"/>
    <x v="19"/>
    <s v="Union"/>
    <n v="30"/>
    <n v="27"/>
    <n v="6"/>
    <n v="12"/>
    <n v="9"/>
    <x v="26"/>
    <x v="21"/>
    <n v="14"/>
    <x v="1"/>
    <n v="0.37037037037037035"/>
    <n v="0.75308641975308643"/>
    <n v="0.44664902998236328"/>
    <n v="0"/>
  </r>
  <r>
    <x v="21"/>
    <x v="20"/>
    <s v="Banfield"/>
    <n v="30"/>
    <n v="27"/>
    <n v="7"/>
    <n v="9"/>
    <n v="11"/>
    <x v="0"/>
    <x v="21"/>
    <n v="14"/>
    <x v="1"/>
    <n v="0.37037037037037035"/>
    <n v="0.75308641975308643"/>
    <n v="0.44664902998236328"/>
    <n v="0"/>
  </r>
  <r>
    <x v="21"/>
    <x v="21"/>
    <s v="Gimnasia (LP)"/>
    <n v="30"/>
    <n v="27"/>
    <n v="7"/>
    <n v="9"/>
    <n v="11"/>
    <x v="17"/>
    <x v="21"/>
    <n v="14"/>
    <x v="1"/>
    <n v="0.37037037037037035"/>
    <n v="0.75308641975308643"/>
    <n v="0.44664902998236328"/>
    <n v="0"/>
  </r>
  <r>
    <x v="21"/>
    <x v="22"/>
    <s v="Central Cba (SdE)"/>
    <n v="29"/>
    <n v="27"/>
    <n v="7"/>
    <n v="8"/>
    <n v="12"/>
    <x v="36"/>
    <x v="21"/>
    <n v="14"/>
    <x v="1"/>
    <n v="0.35802469135802467"/>
    <n v="0.75308641975308643"/>
    <n v="0.44664902998236328"/>
    <n v="0"/>
  </r>
  <r>
    <x v="21"/>
    <x v="23"/>
    <s v="Independiente"/>
    <n v="28"/>
    <n v="27"/>
    <n v="6"/>
    <n v="10"/>
    <n v="11"/>
    <x v="3"/>
    <x v="21"/>
    <n v="14"/>
    <x v="1"/>
    <n v="0.34567901234567899"/>
    <n v="0.75308641975308643"/>
    <n v="0.44664902998236328"/>
    <n v="0"/>
  </r>
  <r>
    <x v="21"/>
    <x v="24"/>
    <s v="Velez"/>
    <n v="27"/>
    <n v="27"/>
    <n v="5"/>
    <n v="12"/>
    <n v="10"/>
    <x v="4"/>
    <x v="21"/>
    <n v="14"/>
    <x v="1"/>
    <n v="0.33333333333333331"/>
    <n v="0.75308641975308643"/>
    <n v="0.44664902998236328"/>
    <n v="0"/>
  </r>
  <r>
    <x v="21"/>
    <x v="25"/>
    <s v="Huracan"/>
    <n v="25"/>
    <n v="27"/>
    <n v="6"/>
    <n v="7"/>
    <n v="14"/>
    <x v="18"/>
    <x v="21"/>
    <n v="14"/>
    <x v="1"/>
    <n v="0.30864197530864196"/>
    <n v="0.75308641975308643"/>
    <n v="0.44664902998236328"/>
    <n v="0"/>
  </r>
  <r>
    <x v="21"/>
    <x v="26"/>
    <s v="Colon"/>
    <n v="25"/>
    <n v="27"/>
    <n v="4"/>
    <n v="13"/>
    <n v="10"/>
    <x v="2"/>
    <x v="21"/>
    <n v="14"/>
    <x v="1"/>
    <n v="0.30864197530864196"/>
    <n v="0.75308641975308643"/>
    <n v="0.44664902998236328"/>
    <n v="0"/>
  </r>
  <r>
    <x v="21"/>
    <x v="27"/>
    <s v="Arsenal"/>
    <n v="22"/>
    <n v="27"/>
    <n v="6"/>
    <n v="4"/>
    <n v="17"/>
    <x v="11"/>
    <x v="21"/>
    <n v="14"/>
    <x v="1"/>
    <n v="0.27160493827160492"/>
    <n v="0.75308641975308643"/>
    <n v="0.44664902998236328"/>
    <n v="0"/>
  </r>
  <r>
    <x v="22"/>
    <x v="0"/>
    <s v="Huracan"/>
    <n v="26"/>
    <n v="14"/>
    <n v="8"/>
    <n v="2"/>
    <n v="4"/>
    <x v="18"/>
    <x v="22"/>
    <n v="14"/>
    <x v="1"/>
    <n v="0.61904761904761907"/>
    <n v="0.61904761904761907"/>
    <n v="0.44315803244374685"/>
    <n v="1"/>
  </r>
  <r>
    <x v="22"/>
    <x v="1"/>
    <s v="River Plate"/>
    <n v="24"/>
    <n v="14"/>
    <n v="7"/>
    <n v="3"/>
    <n v="4"/>
    <x v="13"/>
    <x v="22"/>
    <n v="14"/>
    <x v="1"/>
    <n v="0.5714285714285714"/>
    <n v="0.61904761904761907"/>
    <n v="0.44315803244374685"/>
    <n v="1"/>
  </r>
  <r>
    <x v="22"/>
    <x v="2"/>
    <s v="Banfield"/>
    <n v="23"/>
    <n v="14"/>
    <n v="6"/>
    <n v="5"/>
    <n v="3"/>
    <x v="0"/>
    <x v="22"/>
    <n v="14"/>
    <x v="1"/>
    <n v="0.54761904761904767"/>
    <n v="0.61904761904761907"/>
    <n v="0.44315803244374685"/>
    <n v="1"/>
  </r>
  <r>
    <x v="22"/>
    <x v="3"/>
    <s v="Rosario Central"/>
    <n v="23"/>
    <n v="14"/>
    <n v="6"/>
    <n v="5"/>
    <n v="3"/>
    <x v="9"/>
    <x v="22"/>
    <n v="14"/>
    <x v="1"/>
    <n v="0.54761904761904767"/>
    <n v="0.61904761904761907"/>
    <n v="0.44315803244374685"/>
    <n v="1"/>
  </r>
  <r>
    <x v="22"/>
    <x v="4"/>
    <s v="Independiente"/>
    <n v="23"/>
    <n v="14"/>
    <n v="6"/>
    <n v="5"/>
    <n v="3"/>
    <x v="3"/>
    <x v="22"/>
    <n v="14"/>
    <x v="1"/>
    <n v="0.54761904761904767"/>
    <n v="0.61904761904761907"/>
    <n v="0.44315803244374685"/>
    <n v="1"/>
  </r>
  <r>
    <x v="22"/>
    <x v="5"/>
    <s v="Velez"/>
    <n v="22"/>
    <n v="14"/>
    <n v="6"/>
    <n v="4"/>
    <n v="4"/>
    <x v="4"/>
    <x v="22"/>
    <n v="14"/>
    <x v="1"/>
    <n v="0.52380952380952384"/>
    <n v="0.61904761904761907"/>
    <n v="0.44315803244374685"/>
    <n v="1"/>
  </r>
  <r>
    <x v="22"/>
    <x v="6"/>
    <s v="Instituto"/>
    <n v="20"/>
    <n v="14"/>
    <n v="4"/>
    <n v="8"/>
    <n v="2"/>
    <x v="39"/>
    <x v="22"/>
    <n v="14"/>
    <x v="1"/>
    <n v="0.47619047619047616"/>
    <n v="0.61904761904761907"/>
    <n v="0.44315803244374685"/>
    <n v="1"/>
  </r>
  <r>
    <x v="22"/>
    <x v="7"/>
    <s v="Colon"/>
    <n v="20"/>
    <n v="14"/>
    <n v="6"/>
    <n v="2"/>
    <n v="6"/>
    <x v="2"/>
    <x v="22"/>
    <n v="14"/>
    <x v="1"/>
    <n v="0.47619047619047616"/>
    <n v="0.61904761904761907"/>
    <n v="0.44315803244374685"/>
    <n v="1"/>
  </r>
  <r>
    <x v="22"/>
    <x v="8"/>
    <s v="Talleres (C)"/>
    <n v="17"/>
    <n v="14"/>
    <n v="4"/>
    <n v="5"/>
    <n v="5"/>
    <x v="34"/>
    <x v="22"/>
    <n v="14"/>
    <x v="1"/>
    <n v="0.40476190476190477"/>
    <n v="0.61904761904761907"/>
    <n v="0.44315803244374685"/>
    <n v="0"/>
  </r>
  <r>
    <x v="22"/>
    <x v="9"/>
    <s v="Atl Tucuman"/>
    <n v="17"/>
    <n v="14"/>
    <n v="4"/>
    <n v="5"/>
    <n v="5"/>
    <x v="12"/>
    <x v="22"/>
    <n v="14"/>
    <x v="1"/>
    <n v="0.40476190476190477"/>
    <n v="0.61904761904761907"/>
    <n v="0.44315803244374685"/>
    <n v="0"/>
  </r>
  <r>
    <x v="22"/>
    <x v="10"/>
    <s v="Gimnasia (LP)"/>
    <n v="15"/>
    <n v="14"/>
    <n v="4"/>
    <n v="3"/>
    <n v="7"/>
    <x v="17"/>
    <x v="22"/>
    <n v="14"/>
    <x v="1"/>
    <n v="0.35714285714285715"/>
    <n v="0.61904761904761907"/>
    <n v="0.44315803244374685"/>
    <n v="0"/>
  </r>
  <r>
    <x v="22"/>
    <x v="11"/>
    <s v="Argentinos"/>
    <n v="14"/>
    <n v="13"/>
    <n v="3"/>
    <n v="4"/>
    <n v="6"/>
    <x v="5"/>
    <x v="22"/>
    <n v="14"/>
    <x v="1"/>
    <n v="0.35897435897435898"/>
    <n v="0.61904761904761907"/>
    <n v="0.44315803244374685"/>
    <n v="0"/>
  </r>
  <r>
    <x v="22"/>
    <x v="12"/>
    <s v="Arsenal"/>
    <n v="13"/>
    <n v="14"/>
    <n v="3"/>
    <n v="4"/>
    <n v="7"/>
    <x v="11"/>
    <x v="22"/>
    <n v="14"/>
    <x v="1"/>
    <n v="0.30952380952380953"/>
    <n v="0.61904761904761907"/>
    <n v="0.44315803244374685"/>
    <n v="0"/>
  </r>
  <r>
    <x v="22"/>
    <x v="13"/>
    <s v="Barracas Central"/>
    <n v="14"/>
    <n v="13"/>
    <n v="3"/>
    <n v="4"/>
    <n v="6"/>
    <x v="38"/>
    <x v="22"/>
    <n v="14"/>
    <x v="1"/>
    <n v="0.35897435897435898"/>
    <n v="0.61904761904761907"/>
    <n v="0.44315803244374685"/>
    <n v="0"/>
  </r>
  <r>
    <x v="22"/>
    <x v="0"/>
    <s v="Godoy Cruz"/>
    <n v="22"/>
    <n v="14"/>
    <n v="5"/>
    <n v="7"/>
    <n v="1"/>
    <x v="16"/>
    <x v="22"/>
    <n v="14"/>
    <x v="1"/>
    <n v="0.52380952380952384"/>
    <n v="0.61904761904761907"/>
    <n v="0.44315803244374685"/>
    <n v="1"/>
  </r>
  <r>
    <x v="22"/>
    <x v="1"/>
    <s v="Belgrano"/>
    <n v="21"/>
    <n v="14"/>
    <n v="5"/>
    <n v="6"/>
    <n v="2"/>
    <x v="23"/>
    <x v="22"/>
    <n v="14"/>
    <x v="1"/>
    <n v="0.5"/>
    <n v="0.61904761904761907"/>
    <n v="0.44315803244374685"/>
    <n v="1"/>
  </r>
  <r>
    <x v="22"/>
    <x v="2"/>
    <s v="Racing Club"/>
    <n v="24"/>
    <n v="14"/>
    <n v="5"/>
    <n v="6"/>
    <n v="2"/>
    <x v="15"/>
    <x v="22"/>
    <n v="14"/>
    <x v="1"/>
    <n v="0.5714285714285714"/>
    <n v="0.61904761904761907"/>
    <n v="0.44315803244374685"/>
    <n v="1"/>
  </r>
  <r>
    <x v="22"/>
    <x v="3"/>
    <s v="Platense"/>
    <n v="20"/>
    <n v="14"/>
    <n v="5"/>
    <n v="5"/>
    <n v="4"/>
    <x v="37"/>
    <x v="22"/>
    <n v="14"/>
    <x v="1"/>
    <n v="0.47619047619047616"/>
    <n v="0.61904761904761907"/>
    <n v="0.44315803244374685"/>
    <n v="1"/>
  </r>
  <r>
    <x v="22"/>
    <x v="4"/>
    <s v="Central Cba (SdE)"/>
    <n v="19"/>
    <n v="14"/>
    <n v="5"/>
    <n v="4"/>
    <n v="4"/>
    <x v="36"/>
    <x v="22"/>
    <n v="14"/>
    <x v="1"/>
    <n v="0.45238095238095238"/>
    <n v="0.61904761904761907"/>
    <n v="0.44315803244374685"/>
    <n v="1"/>
  </r>
  <r>
    <x v="22"/>
    <x v="5"/>
    <s v="Sarmiento (J)"/>
    <n v="16"/>
    <n v="14"/>
    <n v="3"/>
    <n v="7"/>
    <n v="4"/>
    <x v="29"/>
    <x v="22"/>
    <n v="14"/>
    <x v="1"/>
    <n v="0.38095238095238093"/>
    <n v="0.61904761904761907"/>
    <n v="0.44315803244374685"/>
    <n v="0"/>
  </r>
  <r>
    <x v="22"/>
    <x v="6"/>
    <s v="Estudiantes (LP)"/>
    <n v="17"/>
    <n v="14"/>
    <n v="4"/>
    <n v="4"/>
    <n v="5"/>
    <x v="7"/>
    <x v="22"/>
    <n v="14"/>
    <x v="1"/>
    <n v="0.40476190476190477"/>
    <n v="0.61904761904761907"/>
    <n v="0.44315803244374685"/>
    <n v="0"/>
  </r>
  <r>
    <x v="22"/>
    <x v="7"/>
    <s v="Union"/>
    <n v="16"/>
    <n v="14"/>
    <n v="3"/>
    <n v="7"/>
    <n v="4"/>
    <x v="26"/>
    <x v="22"/>
    <n v="14"/>
    <x v="1"/>
    <n v="0.38095238095238093"/>
    <n v="0.61904761904761907"/>
    <n v="0.44315803244374685"/>
    <n v="0"/>
  </r>
  <r>
    <x v="22"/>
    <x v="8"/>
    <s v="Newells"/>
    <n v="18"/>
    <n v="14"/>
    <n v="4"/>
    <n v="3"/>
    <n v="6"/>
    <x v="1"/>
    <x v="22"/>
    <n v="14"/>
    <x v="1"/>
    <n v="0.42857142857142855"/>
    <n v="0.61904761904761907"/>
    <n v="0.44315803244374685"/>
    <n v="0"/>
  </r>
  <r>
    <x v="22"/>
    <x v="9"/>
    <s v="Boca Juniors"/>
    <n v="18"/>
    <n v="14"/>
    <n v="4"/>
    <n v="3"/>
    <n v="6"/>
    <x v="10"/>
    <x v="22"/>
    <n v="14"/>
    <x v="1"/>
    <n v="0.42857142857142855"/>
    <n v="0.61904761904761907"/>
    <n v="0.44315803244374685"/>
    <n v="0"/>
  </r>
  <r>
    <x v="22"/>
    <x v="10"/>
    <s v="San Lorenzo"/>
    <n v="18"/>
    <n v="14"/>
    <n v="2"/>
    <n v="9"/>
    <n v="2"/>
    <x v="6"/>
    <x v="22"/>
    <n v="14"/>
    <x v="1"/>
    <n v="0.42857142857142855"/>
    <n v="0.61904761904761907"/>
    <n v="0.44315803244374685"/>
    <n v="0"/>
  </r>
  <r>
    <x v="22"/>
    <x v="11"/>
    <s v="Def y Justicia"/>
    <n v="14"/>
    <n v="14"/>
    <n v="3"/>
    <n v="5"/>
    <n v="5"/>
    <x v="27"/>
    <x v="22"/>
    <n v="14"/>
    <x v="1"/>
    <n v="0.33333333333333331"/>
    <n v="0.61904761904761907"/>
    <n v="0.44315803244374685"/>
    <n v="0"/>
  </r>
  <r>
    <x v="22"/>
    <x v="12"/>
    <s v="Tigre"/>
    <n v="13"/>
    <n v="14"/>
    <n v="3"/>
    <n v="4"/>
    <n v="7"/>
    <x v="19"/>
    <x v="22"/>
    <n v="14"/>
    <x v="1"/>
    <n v="0.30952380952380953"/>
    <n v="0.61904761904761907"/>
    <n v="0.44315803244374685"/>
    <n v="0"/>
  </r>
  <r>
    <x v="22"/>
    <x v="13"/>
    <s v="Lanus"/>
    <n v="12"/>
    <n v="14"/>
    <n v="2"/>
    <n v="5"/>
    <n v="6"/>
    <x v="8"/>
    <x v="22"/>
    <n v="14"/>
    <x v="1"/>
    <n v="0.2857142857142857"/>
    <n v="0.61904761904761907"/>
    <n v="0.44315803244374685"/>
    <n v="0"/>
  </r>
  <r>
    <x v="23"/>
    <x v="0"/>
    <s v="River Plate"/>
    <n v="27"/>
    <n v="14"/>
    <n v="7"/>
    <n v="6"/>
    <n v="1"/>
    <x v="13"/>
    <x v="23"/>
    <n v="15"/>
    <x v="1"/>
    <n v="0.6428571428571429"/>
    <n v="0.69047619047619047"/>
    <n v="0.45153061224489793"/>
    <n v="1"/>
  </r>
  <r>
    <x v="23"/>
    <x v="1"/>
    <s v="Argentinos"/>
    <n v="26"/>
    <n v="14"/>
    <n v="7"/>
    <n v="5"/>
    <n v="2"/>
    <x v="5"/>
    <x v="23"/>
    <n v="15"/>
    <x v="1"/>
    <n v="0.61904761904761907"/>
    <n v="0.69047619047619047"/>
    <n v="0.45153061224489793"/>
    <n v="1"/>
  </r>
  <r>
    <x v="23"/>
    <x v="2"/>
    <s v="Barracas Central"/>
    <n v="26"/>
    <n v="14"/>
    <n v="7"/>
    <n v="5"/>
    <n v="2"/>
    <x v="38"/>
    <x v="23"/>
    <n v="15"/>
    <x v="1"/>
    <n v="0.61904761904761907"/>
    <n v="0.69047619047619047"/>
    <n v="0.45153061224489793"/>
    <n v="1"/>
  </r>
  <r>
    <x v="23"/>
    <x v="3"/>
    <s v="Velez"/>
    <n v="25"/>
    <n v="14"/>
    <n v="7"/>
    <n v="4"/>
    <n v="3"/>
    <x v="4"/>
    <x v="23"/>
    <n v="15"/>
    <x v="1"/>
    <n v="0.59523809523809523"/>
    <n v="0.69047619047619047"/>
    <n v="0.45153061224489793"/>
    <n v="1"/>
  </r>
  <r>
    <x v="23"/>
    <x v="4"/>
    <s v="Talleres (C)"/>
    <n v="24"/>
    <n v="14"/>
    <n v="6"/>
    <n v="6"/>
    <n v="2"/>
    <x v="34"/>
    <x v="23"/>
    <n v="15"/>
    <x v="1"/>
    <n v="0.5714285714285714"/>
    <n v="0.69047619047619047"/>
    <n v="0.45153061224489793"/>
    <n v="1"/>
  </r>
  <r>
    <x v="23"/>
    <x v="5"/>
    <s v="Independiente"/>
    <n v="23"/>
    <n v="14"/>
    <n v="6"/>
    <n v="5"/>
    <n v="3"/>
    <x v="3"/>
    <x v="23"/>
    <n v="15"/>
    <x v="1"/>
    <n v="0.54761904761904767"/>
    <n v="0.69047619047619047"/>
    <n v="0.45153061224489793"/>
    <n v="1"/>
  </r>
  <r>
    <x v="23"/>
    <x v="6"/>
    <s v="Instituto"/>
    <n v="17"/>
    <n v="14"/>
    <n v="5"/>
    <n v="2"/>
    <n v="7"/>
    <x v="39"/>
    <x v="23"/>
    <n v="15"/>
    <x v="1"/>
    <n v="0.40476190476190477"/>
    <n v="0.69047619047619047"/>
    <n v="0.45153061224489793"/>
    <n v="0"/>
  </r>
  <r>
    <x v="23"/>
    <x v="7"/>
    <s v="Banfield"/>
    <n v="17"/>
    <n v="14"/>
    <n v="4"/>
    <n v="5"/>
    <n v="5"/>
    <x v="0"/>
    <x v="23"/>
    <n v="15"/>
    <x v="1"/>
    <n v="0.40476190476190477"/>
    <n v="0.69047619047619047"/>
    <n v="0.45153061224489793"/>
    <n v="0"/>
  </r>
  <r>
    <x v="23"/>
    <x v="8"/>
    <s v="Huracan"/>
    <n v="16"/>
    <n v="14"/>
    <n v="4"/>
    <n v="4"/>
    <n v="6"/>
    <x v="18"/>
    <x v="23"/>
    <n v="15"/>
    <x v="1"/>
    <n v="0.38095238095238093"/>
    <n v="0.69047619047619047"/>
    <n v="0.45153061224489793"/>
    <n v="0"/>
  </r>
  <r>
    <x v="23"/>
    <x v="9"/>
    <s v="Gimnasia (LP)"/>
    <n v="16"/>
    <n v="14"/>
    <n v="5"/>
    <n v="1"/>
    <n v="8"/>
    <x v="17"/>
    <x v="23"/>
    <n v="15"/>
    <x v="1"/>
    <n v="0.38095238095238093"/>
    <n v="0.69047619047619047"/>
    <n v="0.45153061224489793"/>
    <n v="0"/>
  </r>
  <r>
    <x v="23"/>
    <x v="10"/>
    <s v="Rosario Central"/>
    <n v="15"/>
    <n v="14"/>
    <n v="4"/>
    <n v="3"/>
    <n v="7"/>
    <x v="9"/>
    <x v="23"/>
    <n v="15"/>
    <x v="1"/>
    <n v="0.35714285714285715"/>
    <n v="0.69047619047619047"/>
    <n v="0.45153061224489793"/>
    <n v="0"/>
  </r>
  <r>
    <x v="23"/>
    <x v="11"/>
    <s v="Riestra"/>
    <n v="13"/>
    <n v="14"/>
    <n v="3"/>
    <n v="4"/>
    <n v="7"/>
    <x v="40"/>
    <x v="23"/>
    <n v="15"/>
    <x v="1"/>
    <n v="0.30952380952380953"/>
    <n v="0.69047619047619047"/>
    <n v="0.45153061224489793"/>
    <n v="0"/>
  </r>
  <r>
    <x v="23"/>
    <x v="12"/>
    <s v="Atl Tucuman"/>
    <n v="10"/>
    <n v="14"/>
    <n v="1"/>
    <n v="7"/>
    <n v="6"/>
    <x v="12"/>
    <x v="23"/>
    <n v="15"/>
    <x v="1"/>
    <n v="0.23809523809523808"/>
    <n v="0.69047619047619047"/>
    <n v="0.45153061224489793"/>
    <n v="0"/>
  </r>
  <r>
    <x v="23"/>
    <x v="13"/>
    <s v="Ind Rivadavia"/>
    <n v="8"/>
    <n v="14"/>
    <n v="2"/>
    <n v="2"/>
    <n v="10"/>
    <x v="41"/>
    <x v="23"/>
    <n v="15"/>
    <x v="1"/>
    <n v="0.19047619047619047"/>
    <n v="0.69047619047619047"/>
    <n v="0.45153061224489793"/>
    <n v="0"/>
  </r>
  <r>
    <x v="23"/>
    <x v="0"/>
    <s v="Godoy Cruz"/>
    <n v="29"/>
    <n v="14"/>
    <n v="9"/>
    <n v="2"/>
    <n v="3"/>
    <x v="16"/>
    <x v="23"/>
    <n v="15"/>
    <x v="1"/>
    <n v="0.69047619047619047"/>
    <n v="0.69047619047619047"/>
    <n v="0.45153061224489793"/>
    <n v="1"/>
  </r>
  <r>
    <x v="23"/>
    <x v="1"/>
    <s v="Estudiantes (LP)"/>
    <n v="27"/>
    <n v="14"/>
    <n v="8"/>
    <n v="3"/>
    <n v="3"/>
    <x v="7"/>
    <x v="23"/>
    <n v="15"/>
    <x v="1"/>
    <n v="0.6428571428571429"/>
    <n v="0.69047619047619047"/>
    <n v="0.45153061224489793"/>
    <n v="1"/>
  </r>
  <r>
    <x v="23"/>
    <x v="2"/>
    <s v="Def y Justicia"/>
    <n v="26"/>
    <n v="14"/>
    <n v="7"/>
    <n v="5"/>
    <n v="2"/>
    <x v="27"/>
    <x v="23"/>
    <n v="15"/>
    <x v="1"/>
    <n v="0.61904761904761907"/>
    <n v="0.69047619047619047"/>
    <n v="0.45153061224489793"/>
    <n v="1"/>
  </r>
  <r>
    <x v="23"/>
    <x v="3"/>
    <s v="Boca Juniors"/>
    <n v="25"/>
    <n v="14"/>
    <n v="7"/>
    <n v="4"/>
    <n v="3"/>
    <x v="10"/>
    <x v="23"/>
    <n v="15"/>
    <x v="1"/>
    <n v="0.59523809523809523"/>
    <n v="0.69047619047619047"/>
    <n v="0.45153061224489793"/>
    <n v="1"/>
  </r>
  <r>
    <x v="23"/>
    <x v="4"/>
    <s v="Racing Club"/>
    <n v="24"/>
    <n v="14"/>
    <n v="7"/>
    <n v="3"/>
    <n v="4"/>
    <x v="15"/>
    <x v="23"/>
    <n v="15"/>
    <x v="1"/>
    <n v="0.5714285714285714"/>
    <n v="0.69047619047619047"/>
    <n v="0.45153061224489793"/>
    <n v="1"/>
  </r>
  <r>
    <x v="23"/>
    <x v="5"/>
    <s v="Lanus"/>
    <n v="23"/>
    <n v="14"/>
    <n v="7"/>
    <n v="2"/>
    <n v="5"/>
    <x v="8"/>
    <x v="23"/>
    <n v="15"/>
    <x v="1"/>
    <n v="0.54761904761904767"/>
    <n v="0.69047619047619047"/>
    <n v="0.45153061224489793"/>
    <n v="1"/>
  </r>
  <r>
    <x v="23"/>
    <x v="6"/>
    <s v="Newells"/>
    <n v="21"/>
    <n v="14"/>
    <n v="6"/>
    <n v="3"/>
    <n v="5"/>
    <x v="1"/>
    <x v="23"/>
    <n v="15"/>
    <x v="1"/>
    <n v="0.5"/>
    <n v="0.69047619047619047"/>
    <n v="0.45153061224489793"/>
    <n v="1"/>
  </r>
  <r>
    <x v="23"/>
    <x v="7"/>
    <s v="Union"/>
    <n v="20"/>
    <n v="14"/>
    <n v="5"/>
    <n v="5"/>
    <n v="4"/>
    <x v="26"/>
    <x v="23"/>
    <n v="15"/>
    <x v="1"/>
    <n v="0.47619047619047616"/>
    <n v="0.69047619047619047"/>
    <n v="0.45153061224489793"/>
    <n v="1"/>
  </r>
  <r>
    <x v="23"/>
    <x v="8"/>
    <s v="Platense"/>
    <n v="18"/>
    <n v="14"/>
    <n v="4"/>
    <n v="6"/>
    <n v="4"/>
    <x v="37"/>
    <x v="23"/>
    <n v="15"/>
    <x v="1"/>
    <n v="0.42857142857142855"/>
    <n v="0.69047619047619047"/>
    <n v="0.45153061224489793"/>
    <n v="0"/>
  </r>
  <r>
    <x v="23"/>
    <x v="9"/>
    <s v="San Lorenzo"/>
    <n v="16"/>
    <n v="14"/>
    <n v="3"/>
    <n v="7"/>
    <n v="4"/>
    <x v="6"/>
    <x v="23"/>
    <n v="15"/>
    <x v="1"/>
    <n v="0.38095238095238093"/>
    <n v="0.69047619047619047"/>
    <n v="0.45153061224489793"/>
    <n v="0"/>
  </r>
  <r>
    <x v="23"/>
    <x v="10"/>
    <s v="Belgrano"/>
    <n v="14"/>
    <n v="14"/>
    <n v="3"/>
    <n v="5"/>
    <n v="6"/>
    <x v="23"/>
    <x v="23"/>
    <n v="15"/>
    <x v="1"/>
    <n v="0.33333333333333331"/>
    <n v="0.69047619047619047"/>
    <n v="0.45153061224489793"/>
    <n v="0"/>
  </r>
  <r>
    <x v="23"/>
    <x v="11"/>
    <s v="Central Cba (SdE)"/>
    <n v="11"/>
    <n v="14"/>
    <n v="2"/>
    <n v="5"/>
    <n v="7"/>
    <x v="36"/>
    <x v="23"/>
    <n v="15"/>
    <x v="1"/>
    <n v="0.26190476190476192"/>
    <n v="0.69047619047619047"/>
    <n v="0.45153061224489793"/>
    <n v="0"/>
  </r>
  <r>
    <x v="23"/>
    <x v="12"/>
    <s v="Sarmiento (J)"/>
    <n v="9"/>
    <n v="14"/>
    <n v="2"/>
    <n v="3"/>
    <n v="9"/>
    <x v="29"/>
    <x v="23"/>
    <n v="15"/>
    <x v="1"/>
    <n v="0.21428571428571427"/>
    <n v="0.69047619047619047"/>
    <n v="0.45153061224489793"/>
    <n v="0"/>
  </r>
  <r>
    <x v="23"/>
    <x v="13"/>
    <s v="Tigre"/>
    <n v="5"/>
    <n v="14"/>
    <n v="1"/>
    <n v="2"/>
    <n v="11"/>
    <x v="19"/>
    <x v="23"/>
    <n v="15"/>
    <x v="1"/>
    <n v="0.11904761904761904"/>
    <n v="0.69047619047619047"/>
    <n v="0.45153061224489793"/>
    <n v="0"/>
  </r>
  <r>
    <x v="24"/>
    <x v="0"/>
    <s v="Vélez"/>
    <n v="51"/>
    <n v="27"/>
    <n v="14"/>
    <n v="9"/>
    <n v="4"/>
    <x v="4"/>
    <x v="24"/>
    <n v="15"/>
    <x v="1"/>
    <n v="0.62962962962962965"/>
    <n v="0.62962962962962965"/>
    <n v="0.44400352733686071"/>
    <n v="1"/>
  </r>
  <r>
    <x v="24"/>
    <x v="1"/>
    <s v="Talleres"/>
    <n v="48"/>
    <n v="27"/>
    <n v="13"/>
    <n v="9"/>
    <n v="5"/>
    <x v="34"/>
    <x v="24"/>
    <n v="15"/>
    <x v="1"/>
    <n v="0.59259259259259256"/>
    <n v="0.62962962962962965"/>
    <n v="0.44400352733686071"/>
    <n v="1"/>
  </r>
  <r>
    <x v="24"/>
    <x v="2"/>
    <s v="Racing"/>
    <n v="46"/>
    <n v="27"/>
    <n v="14"/>
    <n v="4"/>
    <n v="9"/>
    <x v="15"/>
    <x v="24"/>
    <n v="15"/>
    <x v="1"/>
    <n v="0.5679012345679012"/>
    <n v="0.62962962962962965"/>
    <n v="0.44400352733686071"/>
    <n v="1"/>
  </r>
  <r>
    <x v="24"/>
    <x v="3"/>
    <s v="Huracán"/>
    <n v="46"/>
    <n v="27"/>
    <n v="12"/>
    <n v="10"/>
    <n v="5"/>
    <x v="18"/>
    <x v="24"/>
    <n v="15"/>
    <x v="1"/>
    <n v="0.5679012345679012"/>
    <n v="0.62962962962962965"/>
    <n v="0.44400352733686071"/>
    <n v="1"/>
  </r>
  <r>
    <x v="24"/>
    <x v="4"/>
    <s v="River"/>
    <n v="43"/>
    <n v="27"/>
    <n v="11"/>
    <n v="10"/>
    <n v="6"/>
    <x v="13"/>
    <x v="24"/>
    <n v="15"/>
    <x v="1"/>
    <n v="0.53086419753086422"/>
    <n v="0.62962962962962965"/>
    <n v="0.44400352733686071"/>
    <n v="1"/>
  </r>
  <r>
    <x v="24"/>
    <x v="5"/>
    <s v="Boca Jrs."/>
    <n v="42"/>
    <n v="27"/>
    <n v="11"/>
    <n v="9"/>
    <n v="7"/>
    <x v="10"/>
    <x v="24"/>
    <n v="15"/>
    <x v="1"/>
    <n v="0.51851851851851849"/>
    <n v="0.62962962962962965"/>
    <n v="0.44400352733686071"/>
    <n v="1"/>
  </r>
  <r>
    <x v="24"/>
    <x v="6"/>
    <s v="Independiente"/>
    <n v="40"/>
    <n v="27"/>
    <n v="9"/>
    <n v="13"/>
    <n v="5"/>
    <x v="3"/>
    <x v="24"/>
    <n v="15"/>
    <x v="1"/>
    <n v="0.49382716049382713"/>
    <n v="0.62962962962962965"/>
    <n v="0.44400352733686071"/>
    <n v="1"/>
  </r>
  <r>
    <x v="24"/>
    <x v="7"/>
    <s v="Atl. Tucumán"/>
    <n v="40"/>
    <n v="27"/>
    <n v="11"/>
    <n v="7"/>
    <n v="9"/>
    <x v="12"/>
    <x v="24"/>
    <n v="15"/>
    <x v="1"/>
    <n v="0.49382716049382713"/>
    <n v="0.62962962962962965"/>
    <n v="0.44400352733686071"/>
    <n v="1"/>
  </r>
  <r>
    <x v="24"/>
    <x v="8"/>
    <s v="Unión"/>
    <n v="40"/>
    <n v="27"/>
    <n v="11"/>
    <n v="7"/>
    <n v="9"/>
    <x v="26"/>
    <x v="24"/>
    <n v="15"/>
    <x v="1"/>
    <n v="0.49382716049382713"/>
    <n v="0.62962962962962965"/>
    <n v="0.44400352733686071"/>
    <n v="1"/>
  </r>
  <r>
    <x v="24"/>
    <x v="9"/>
    <s v="Platense"/>
    <n v="39"/>
    <n v="27"/>
    <n v="10"/>
    <n v="9"/>
    <n v="8"/>
    <x v="37"/>
    <x v="24"/>
    <n v="15"/>
    <x v="1"/>
    <n v="0.48148148148148145"/>
    <n v="0.62962962962962965"/>
    <n v="0.44400352733686071"/>
    <n v="1"/>
  </r>
  <r>
    <x v="24"/>
    <x v="10"/>
    <s v="Ind. Rivadavia"/>
    <n v="38"/>
    <n v="27"/>
    <n v="10"/>
    <n v="8"/>
    <n v="9"/>
    <x v="41"/>
    <x v="24"/>
    <n v="15"/>
    <x v="1"/>
    <n v="0.46913580246913578"/>
    <n v="0.62962962962962965"/>
    <n v="0.44400352733686071"/>
    <n v="1"/>
  </r>
  <r>
    <x v="24"/>
    <x v="11"/>
    <s v="Estudiantes"/>
    <n v="36"/>
    <n v="27"/>
    <n v="8"/>
    <n v="12"/>
    <n v="7"/>
    <x v="7"/>
    <x v="24"/>
    <n v="15"/>
    <x v="1"/>
    <n v="0.44444444444444442"/>
    <n v="0.62962962962962965"/>
    <n v="0.44400352733686071"/>
    <n v="1"/>
  </r>
  <r>
    <x v="24"/>
    <x v="12"/>
    <s v="Instituto"/>
    <n v="36"/>
    <n v="27"/>
    <n v="10"/>
    <n v="6"/>
    <n v="11"/>
    <x v="39"/>
    <x v="24"/>
    <n v="15"/>
    <x v="1"/>
    <n v="0.44444444444444442"/>
    <n v="0.62962962962962965"/>
    <n v="0.44400352733686071"/>
    <n v="1"/>
  </r>
  <r>
    <x v="24"/>
    <x v="13"/>
    <s v="Lanús"/>
    <n v="36"/>
    <n v="27"/>
    <n v="8"/>
    <n v="12"/>
    <n v="7"/>
    <x v="8"/>
    <x v="24"/>
    <n v="15"/>
    <x v="1"/>
    <n v="0.44444444444444442"/>
    <n v="0.62962962962962965"/>
    <n v="0.44400352733686071"/>
    <n v="1"/>
  </r>
  <r>
    <x v="24"/>
    <x v="14"/>
    <s v="Godoy Cruz"/>
    <n v="35"/>
    <n v="27"/>
    <n v="8"/>
    <n v="11"/>
    <n v="8"/>
    <x v="16"/>
    <x v="24"/>
    <n v="15"/>
    <x v="1"/>
    <n v="0.43209876543209874"/>
    <n v="0.62962962962962965"/>
    <n v="0.44400352733686071"/>
    <n v="0"/>
  </r>
  <r>
    <x v="24"/>
    <x v="15"/>
    <s v="Belgrano"/>
    <n v="35"/>
    <n v="27"/>
    <n v="8"/>
    <n v="11"/>
    <n v="8"/>
    <x v="23"/>
    <x v="24"/>
    <n v="15"/>
    <x v="1"/>
    <n v="0.43209876543209874"/>
    <n v="0.62962962962962965"/>
    <n v="0.44400352733686071"/>
    <n v="0"/>
  </r>
  <r>
    <x v="24"/>
    <x v="16"/>
    <s v="Deportivo Riestra"/>
    <n v="35"/>
    <n v="27"/>
    <n v="8"/>
    <n v="11"/>
    <n v="8"/>
    <x v="40"/>
    <x v="24"/>
    <n v="15"/>
    <x v="1"/>
    <n v="0.43209876543209874"/>
    <n v="0.62962962962962965"/>
    <n v="0.44400352733686071"/>
    <n v="0"/>
  </r>
  <r>
    <x v="24"/>
    <x v="17"/>
    <s v="Tigre"/>
    <n v="34"/>
    <n v="27"/>
    <n v="8"/>
    <n v="10"/>
    <n v="9"/>
    <x v="19"/>
    <x v="24"/>
    <n v="15"/>
    <x v="1"/>
    <n v="0.41975308641975306"/>
    <n v="0.62962962962962965"/>
    <n v="0.44400352733686071"/>
    <n v="0"/>
  </r>
  <r>
    <x v="24"/>
    <x v="18"/>
    <s v="Gimnasia"/>
    <n v="32"/>
    <n v="27"/>
    <n v="8"/>
    <n v="8"/>
    <n v="11"/>
    <x v="17"/>
    <x v="24"/>
    <n v="15"/>
    <x v="1"/>
    <n v="0.39506172839506171"/>
    <n v="0.62962962962962965"/>
    <n v="0.44400352733686071"/>
    <n v="0"/>
  </r>
  <r>
    <x v="24"/>
    <x v="19"/>
    <s v="Central"/>
    <n v="32"/>
    <n v="27"/>
    <n v="8"/>
    <n v="8"/>
    <n v="11"/>
    <x v="9"/>
    <x v="24"/>
    <n v="15"/>
    <x v="1"/>
    <n v="0.39506172839506171"/>
    <n v="0.62962962962962965"/>
    <n v="0.44400352733686071"/>
    <n v="0"/>
  </r>
  <r>
    <x v="24"/>
    <x v="20"/>
    <s v="Defensa"/>
    <n v="32"/>
    <n v="27"/>
    <n v="7"/>
    <n v="11"/>
    <n v="9"/>
    <x v="27"/>
    <x v="24"/>
    <n v="15"/>
    <x v="1"/>
    <n v="0.39506172839506171"/>
    <n v="0.62962962962962965"/>
    <n v="0.44400352733686071"/>
    <n v="0"/>
  </r>
  <r>
    <x v="24"/>
    <x v="21"/>
    <s v="Central Cba (SdE)"/>
    <n v="31"/>
    <n v="27"/>
    <n v="8"/>
    <n v="7"/>
    <n v="12"/>
    <x v="36"/>
    <x v="24"/>
    <n v="15"/>
    <x v="1"/>
    <n v="0.38271604938271603"/>
    <n v="0.62962962962962965"/>
    <n v="0.44400352733686071"/>
    <n v="0"/>
  </r>
  <r>
    <x v="24"/>
    <x v="22"/>
    <s v="Argentinos Juniors"/>
    <n v="30"/>
    <n v="27"/>
    <n v="8"/>
    <n v="6"/>
    <n v="13"/>
    <x v="5"/>
    <x v="24"/>
    <n v="15"/>
    <x v="1"/>
    <n v="0.37037037037037035"/>
    <n v="0.62962962962962965"/>
    <n v="0.44400352733686071"/>
    <n v="0"/>
  </r>
  <r>
    <x v="24"/>
    <x v="23"/>
    <s v="San Lorenzo"/>
    <n v="29"/>
    <n v="27"/>
    <n v="7"/>
    <n v="8"/>
    <n v="12"/>
    <x v="6"/>
    <x v="24"/>
    <n v="15"/>
    <x v="1"/>
    <n v="0.35802469135802467"/>
    <n v="0.62962962962962965"/>
    <n v="0.44400352733686071"/>
    <n v="0"/>
  </r>
  <r>
    <x v="24"/>
    <x v="24"/>
    <s v="Newell's"/>
    <n v="28"/>
    <n v="27"/>
    <n v="7"/>
    <n v="7"/>
    <n v="13"/>
    <x v="1"/>
    <x v="24"/>
    <n v="15"/>
    <x v="1"/>
    <n v="0.34567901234567899"/>
    <n v="0.62962962962962965"/>
    <n v="0.44400352733686071"/>
    <n v="0"/>
  </r>
  <r>
    <x v="24"/>
    <x v="25"/>
    <s v="Sarmiento (J)"/>
    <n v="26"/>
    <n v="27"/>
    <n v="5"/>
    <n v="11"/>
    <n v="11"/>
    <x v="29"/>
    <x v="24"/>
    <n v="15"/>
    <x v="1"/>
    <n v="0.32098765432098764"/>
    <n v="0.62962962962962965"/>
    <n v="0.44400352733686071"/>
    <n v="0"/>
  </r>
  <r>
    <x v="24"/>
    <x v="26"/>
    <s v="Banfield"/>
    <n v="24"/>
    <n v="27"/>
    <n v="5"/>
    <n v="9"/>
    <n v="13"/>
    <x v="0"/>
    <x v="24"/>
    <n v="15"/>
    <x v="1"/>
    <n v="0.29629629629629628"/>
    <n v="0.62962962962962965"/>
    <n v="0.44400352733686071"/>
    <n v="0"/>
  </r>
  <r>
    <x v="24"/>
    <x v="27"/>
    <s v="Barracas"/>
    <n v="23"/>
    <n v="27"/>
    <n v="4"/>
    <n v="11"/>
    <n v="12"/>
    <x v="38"/>
    <x v="24"/>
    <n v="15"/>
    <x v="1"/>
    <n v="0.2839506172839506"/>
    <n v="0.62962962962962965"/>
    <n v="0.44400352733686071"/>
    <n v="0"/>
  </r>
  <r>
    <x v="25"/>
    <x v="0"/>
    <s v="Argentinos"/>
    <n v="33"/>
    <n v="16"/>
    <n v="9"/>
    <n v="6"/>
    <n v="1"/>
    <x v="5"/>
    <x v="25"/>
    <n v="16"/>
    <x v="1"/>
    <n v="0.6875"/>
    <n v="0.72916666666666663"/>
    <n v="0.44791666666666669"/>
    <n v="1"/>
  </r>
  <r>
    <x v="25"/>
    <x v="1"/>
    <s v="Boca Jrs."/>
    <n v="33"/>
    <n v="16"/>
    <n v="10"/>
    <n v="3"/>
    <n v="3"/>
    <x v="10"/>
    <x v="25"/>
    <n v="16"/>
    <x v="1"/>
    <n v="0.6875"/>
    <n v="0.72916666666666663"/>
    <n v="0.44791666666666669"/>
    <n v="1"/>
  </r>
  <r>
    <x v="25"/>
    <x v="2"/>
    <s v="Racing"/>
    <n v="28"/>
    <n v="16"/>
    <n v="9"/>
    <n v="1"/>
    <n v="6"/>
    <x v="15"/>
    <x v="25"/>
    <n v="16"/>
    <x v="1"/>
    <n v="0.58333333333333337"/>
    <n v="0.72916666666666663"/>
    <n v="0.44791666666666669"/>
    <n v="1"/>
  </r>
  <r>
    <x v="25"/>
    <x v="3"/>
    <s v="Huracán"/>
    <n v="27"/>
    <n v="16"/>
    <n v="7"/>
    <n v="6"/>
    <n v="3"/>
    <x v="18"/>
    <x v="25"/>
    <n v="16"/>
    <x v="1"/>
    <n v="0.5625"/>
    <n v="0.72916666666666663"/>
    <n v="0.44791666666666669"/>
    <n v="1"/>
  </r>
  <r>
    <x v="25"/>
    <x v="4"/>
    <s v="Tigre"/>
    <n v="27"/>
    <n v="16"/>
    <n v="8"/>
    <n v="3"/>
    <n v="5"/>
    <x v="19"/>
    <x v="25"/>
    <n v="16"/>
    <x v="1"/>
    <n v="0.5625"/>
    <n v="0.72916666666666663"/>
    <n v="0.44791666666666669"/>
    <n v="1"/>
  </r>
  <r>
    <x v="25"/>
    <x v="5"/>
    <s v="Ind. Rivadavia"/>
    <n v="27"/>
    <n v="16"/>
    <n v="7"/>
    <n v="6"/>
    <n v="3"/>
    <x v="41"/>
    <x v="25"/>
    <n v="16"/>
    <x v="1"/>
    <n v="0.5625"/>
    <n v="0.72916666666666663"/>
    <n v="0.44791666666666669"/>
    <n v="1"/>
  </r>
  <r>
    <x v="25"/>
    <x v="6"/>
    <s v="Barracas"/>
    <n v="26"/>
    <n v="16"/>
    <n v="7"/>
    <n v="5"/>
    <n v="4"/>
    <x v="38"/>
    <x v="25"/>
    <n v="16"/>
    <x v="1"/>
    <n v="0.54166666666666663"/>
    <n v="0.72916666666666663"/>
    <n v="0.44791666666666669"/>
    <n v="1"/>
  </r>
  <r>
    <x v="25"/>
    <x v="7"/>
    <s v="Estudiantes"/>
    <n v="21"/>
    <n v="16"/>
    <n v="5"/>
    <n v="6"/>
    <n v="5"/>
    <x v="7"/>
    <x v="25"/>
    <n v="16"/>
    <x v="1"/>
    <n v="0.4375"/>
    <n v="0.72916666666666663"/>
    <n v="0.44791666666666669"/>
    <n v="0"/>
  </r>
  <r>
    <x v="25"/>
    <x v="8"/>
    <s v="Newell's"/>
    <n v="19"/>
    <n v="16"/>
    <n v="5"/>
    <n v="4"/>
    <n v="7"/>
    <x v="1"/>
    <x v="25"/>
    <n v="16"/>
    <x v="1"/>
    <n v="0.39583333333333331"/>
    <n v="0.72916666666666663"/>
    <n v="0.44791666666666669"/>
    <n v="0"/>
  </r>
  <r>
    <x v="25"/>
    <x v="9"/>
    <s v="Defensa"/>
    <n v="19"/>
    <n v="16"/>
    <n v="5"/>
    <n v="4"/>
    <n v="7"/>
    <x v="27"/>
    <x v="25"/>
    <n v="16"/>
    <x v="1"/>
    <n v="0.39583333333333331"/>
    <n v="0.72916666666666663"/>
    <n v="0.44791666666666669"/>
    <n v="0"/>
  </r>
  <r>
    <x v="25"/>
    <x v="10"/>
    <s v="Central Córdoba"/>
    <n v="18"/>
    <n v="16"/>
    <n v="5"/>
    <n v="3"/>
    <n v="8"/>
    <x v="36"/>
    <x v="25"/>
    <n v="16"/>
    <x v="1"/>
    <n v="0.375"/>
    <n v="0.72916666666666663"/>
    <n v="0.44791666666666669"/>
    <n v="0"/>
  </r>
  <r>
    <x v="25"/>
    <x v="11"/>
    <s v="Belgrano"/>
    <n v="17"/>
    <n v="16"/>
    <n v="3"/>
    <n v="8"/>
    <n v="5"/>
    <x v="23"/>
    <x v="25"/>
    <n v="16"/>
    <x v="1"/>
    <n v="0.35416666666666669"/>
    <n v="0.72916666666666663"/>
    <n v="0.44791666666666669"/>
    <n v="0"/>
  </r>
  <r>
    <x v="25"/>
    <x v="12"/>
    <s v="Aldosivi"/>
    <n v="15"/>
    <n v="16"/>
    <n v="4"/>
    <n v="3"/>
    <n v="9"/>
    <x v="28"/>
    <x v="25"/>
    <n v="16"/>
    <x v="1"/>
    <n v="0.3125"/>
    <n v="0.72916666666666663"/>
    <n v="0.44791666666666669"/>
    <n v="0"/>
  </r>
  <r>
    <x v="25"/>
    <x v="13"/>
    <s v="Banfield"/>
    <n v="14"/>
    <n v="16"/>
    <n v="3"/>
    <n v="5"/>
    <n v="8"/>
    <x v="0"/>
    <x v="25"/>
    <n v="16"/>
    <x v="1"/>
    <n v="0.29166666666666669"/>
    <n v="0.72916666666666663"/>
    <n v="0.44791666666666669"/>
    <n v="0"/>
  </r>
  <r>
    <x v="25"/>
    <x v="14"/>
    <s v="Unión"/>
    <n v="14"/>
    <n v="16"/>
    <n v="3"/>
    <n v="5"/>
    <n v="8"/>
    <x v="26"/>
    <x v="25"/>
    <n v="16"/>
    <x v="1"/>
    <n v="0.29166666666666669"/>
    <n v="0.72916666666666663"/>
    <n v="0.44791666666666669"/>
    <n v="0"/>
  </r>
  <r>
    <x v="25"/>
    <x v="0"/>
    <s v="Central"/>
    <n v="35"/>
    <n v="16"/>
    <n v="10"/>
    <n v="5"/>
    <n v="1"/>
    <x v="9"/>
    <x v="25"/>
    <n v="16"/>
    <x v="1"/>
    <n v="0.72916666666666663"/>
    <n v="0.72916666666666663"/>
    <n v="0.44791666666666669"/>
    <n v="1"/>
  </r>
  <r>
    <x v="25"/>
    <x v="1"/>
    <s v="River"/>
    <n v="31"/>
    <n v="16"/>
    <n v="8"/>
    <n v="7"/>
    <n v="1"/>
    <x v="13"/>
    <x v="25"/>
    <n v="16"/>
    <x v="1"/>
    <n v="0.64583333333333337"/>
    <n v="0.72916666666666663"/>
    <n v="0.44791666666666669"/>
    <n v="1"/>
  </r>
  <r>
    <x v="25"/>
    <x v="2"/>
    <s v="Independiente"/>
    <n v="29"/>
    <n v="16"/>
    <n v="8"/>
    <n v="5"/>
    <n v="3"/>
    <x v="3"/>
    <x v="25"/>
    <n v="16"/>
    <x v="1"/>
    <n v="0.60416666666666663"/>
    <n v="0.72916666666666663"/>
    <n v="0.44791666666666669"/>
    <n v="1"/>
  </r>
  <r>
    <x v="25"/>
    <x v="3"/>
    <s v="San Lorenzo"/>
    <n v="27"/>
    <n v="16"/>
    <n v="7"/>
    <n v="6"/>
    <n v="3"/>
    <x v="6"/>
    <x v="25"/>
    <n v="16"/>
    <x v="1"/>
    <n v="0.5625"/>
    <n v="0.72916666666666663"/>
    <n v="0.44791666666666669"/>
    <n v="1"/>
  </r>
  <r>
    <x v="25"/>
    <x v="4"/>
    <s v="Riestra"/>
    <n v="24"/>
    <n v="16"/>
    <n v="5"/>
    <n v="9"/>
    <n v="2"/>
    <x v="40"/>
    <x v="25"/>
    <n v="16"/>
    <x v="1"/>
    <n v="0.5"/>
    <n v="0.72916666666666663"/>
    <n v="0.44791666666666669"/>
    <n v="1"/>
  </r>
  <r>
    <x v="25"/>
    <x v="5"/>
    <s v="Platense"/>
    <n v="23"/>
    <n v="16"/>
    <n v="6"/>
    <n v="5"/>
    <n v="5"/>
    <x v="37"/>
    <x v="25"/>
    <n v="16"/>
    <x v="1"/>
    <n v="0.47916666666666669"/>
    <n v="0.72916666666666663"/>
    <n v="0.44791666666666669"/>
    <n v="1"/>
  </r>
  <r>
    <x v="25"/>
    <x v="6"/>
    <s v="Lanús"/>
    <n v="20"/>
    <n v="16"/>
    <n v="4"/>
    <n v="8"/>
    <n v="4"/>
    <x v="8"/>
    <x v="25"/>
    <n v="16"/>
    <x v="1"/>
    <n v="0.41666666666666669"/>
    <n v="0.72916666666666663"/>
    <n v="0.44791666666666669"/>
    <n v="0"/>
  </r>
  <r>
    <x v="25"/>
    <x v="7"/>
    <s v="Instituto"/>
    <n v="18"/>
    <n v="16"/>
    <n v="5"/>
    <n v="3"/>
    <n v="8"/>
    <x v="39"/>
    <x v="25"/>
    <n v="16"/>
    <x v="1"/>
    <n v="0.375"/>
    <n v="0.72916666666666663"/>
    <n v="0.44791666666666669"/>
    <n v="0"/>
  </r>
  <r>
    <x v="25"/>
    <x v="8"/>
    <s v="Godoy Cruz"/>
    <n v="17"/>
    <n v="16"/>
    <n v="3"/>
    <n v="8"/>
    <n v="5"/>
    <x v="16"/>
    <x v="25"/>
    <n v="16"/>
    <x v="1"/>
    <n v="0.35416666666666669"/>
    <n v="0.72916666666666663"/>
    <n v="0.44791666666666669"/>
    <n v="0"/>
  </r>
  <r>
    <x v="25"/>
    <x v="9"/>
    <s v="Atl. Tucumán"/>
    <n v="16"/>
    <n v="16"/>
    <n v="5"/>
    <n v="1"/>
    <n v="10"/>
    <x v="12"/>
    <x v="25"/>
    <n v="16"/>
    <x v="1"/>
    <n v="0.33333333333333331"/>
    <n v="0.72916666666666663"/>
    <n v="0.44791666666666669"/>
    <n v="0"/>
  </r>
  <r>
    <x v="25"/>
    <x v="10"/>
    <s v="Gimnasia"/>
    <n v="16"/>
    <n v="16"/>
    <n v="4"/>
    <n v="4"/>
    <n v="8"/>
    <x v="17"/>
    <x v="25"/>
    <n v="16"/>
    <x v="1"/>
    <n v="0.33333333333333331"/>
    <n v="0.72916666666666663"/>
    <n v="0.44791666666666669"/>
    <n v="0"/>
  </r>
  <r>
    <x v="25"/>
    <x v="11"/>
    <s v="Sarmiento"/>
    <n v="15"/>
    <n v="16"/>
    <n v="2"/>
    <n v="9"/>
    <n v="5"/>
    <x v="29"/>
    <x v="25"/>
    <n v="16"/>
    <x v="1"/>
    <n v="0.3125"/>
    <n v="0.72916666666666663"/>
    <n v="0.44791666666666669"/>
    <n v="0"/>
  </r>
  <r>
    <x v="25"/>
    <x v="12"/>
    <s v="Vélez"/>
    <n v="14"/>
    <n v="16"/>
    <n v="4"/>
    <n v="2"/>
    <n v="10"/>
    <x v="4"/>
    <x v="25"/>
    <n v="16"/>
    <x v="1"/>
    <n v="0.29166666666666669"/>
    <n v="0.72916666666666663"/>
    <n v="0.44791666666666669"/>
    <n v="0"/>
  </r>
  <r>
    <x v="25"/>
    <x v="13"/>
    <s v="Talleres"/>
    <n v="13"/>
    <n v="16"/>
    <n v="2"/>
    <n v="7"/>
    <n v="7"/>
    <x v="34"/>
    <x v="25"/>
    <n v="16"/>
    <x v="1"/>
    <n v="0.27083333333333331"/>
    <n v="0.72916666666666663"/>
    <n v="0.44791666666666669"/>
    <n v="0"/>
  </r>
  <r>
    <x v="25"/>
    <x v="14"/>
    <s v="San Martín"/>
    <n v="9"/>
    <n v="16"/>
    <n v="2"/>
    <n v="3"/>
    <n v="11"/>
    <x v="24"/>
    <x v="25"/>
    <n v="16"/>
    <x v="1"/>
    <n v="0.1875"/>
    <n v="0.72916666666666663"/>
    <n v="0.44791666666666669"/>
    <n v="0"/>
  </r>
  <r>
    <x v="26"/>
    <x v="0"/>
    <s v="Boca Jrs."/>
    <n v="29"/>
    <n v="16"/>
    <n v="8"/>
    <n v="5"/>
    <n v="3"/>
    <x v="10"/>
    <x v="26"/>
    <n v="16"/>
    <x v="1"/>
    <n v="0.60416666666666663"/>
    <n v="0.64583333333333337"/>
    <n v="0.44444444444444453"/>
    <n v="1"/>
  </r>
  <r>
    <x v="26"/>
    <x v="1"/>
    <s v="Unión"/>
    <n v="25"/>
    <n v="16"/>
    <n v="6"/>
    <n v="7"/>
    <n v="3"/>
    <x v="26"/>
    <x v="26"/>
    <n v="16"/>
    <x v="1"/>
    <n v="0.52083333333333337"/>
    <n v="0.64583333333333337"/>
    <n v="0.44444444444444453"/>
    <n v="1"/>
  </r>
  <r>
    <x v="26"/>
    <x v="2"/>
    <s v="Racing"/>
    <n v="25"/>
    <n v="16"/>
    <n v="7"/>
    <n v="4"/>
    <n v="5"/>
    <x v="15"/>
    <x v="26"/>
    <n v="16"/>
    <x v="1"/>
    <n v="0.52083333333333337"/>
    <n v="0.64583333333333337"/>
    <n v="0.44444444444444453"/>
    <n v="1"/>
  </r>
  <r>
    <x v="26"/>
    <x v="3"/>
    <s v="Central Córdoba"/>
    <n v="24"/>
    <n v="16"/>
    <n v="5"/>
    <n v="9"/>
    <n v="2"/>
    <x v="36"/>
    <x v="26"/>
    <n v="16"/>
    <x v="1"/>
    <n v="0.5"/>
    <n v="0.64583333333333337"/>
    <n v="0.44444444444444453"/>
    <n v="1"/>
  </r>
  <r>
    <x v="26"/>
    <x v="4"/>
    <s v="Argentinos"/>
    <n v="24"/>
    <n v="16"/>
    <n v="7"/>
    <n v="3"/>
    <n v="6"/>
    <x v="5"/>
    <x v="26"/>
    <n v="16"/>
    <x v="1"/>
    <n v="0.5"/>
    <n v="0.64583333333333337"/>
    <n v="0.44444444444444453"/>
    <n v="1"/>
  </r>
  <r>
    <x v="26"/>
    <x v="5"/>
    <s v="Barracas"/>
    <n v="23"/>
    <n v="16"/>
    <n v="5"/>
    <n v="8"/>
    <n v="3"/>
    <x v="38"/>
    <x v="26"/>
    <n v="16"/>
    <x v="1"/>
    <n v="0.47916666666666669"/>
    <n v="0.64583333333333337"/>
    <n v="0.44444444444444453"/>
    <n v="1"/>
  </r>
  <r>
    <x v="26"/>
    <x v="6"/>
    <s v="Tigre"/>
    <n v="22"/>
    <n v="16"/>
    <n v="5"/>
    <n v="7"/>
    <n v="4"/>
    <x v="19"/>
    <x v="26"/>
    <n v="16"/>
    <x v="1"/>
    <n v="0.45833333333333331"/>
    <n v="0.64583333333333337"/>
    <n v="0.44444444444444453"/>
    <n v="1"/>
  </r>
  <r>
    <x v="26"/>
    <x v="7"/>
    <s v="Estudiantes"/>
    <n v="21"/>
    <n v="16"/>
    <n v="6"/>
    <n v="3"/>
    <n v="7"/>
    <x v="7"/>
    <x v="26"/>
    <n v="16"/>
    <x v="1"/>
    <n v="0.4375"/>
    <n v="0.64583333333333337"/>
    <n v="0.44444444444444453"/>
    <n v="0"/>
  </r>
  <r>
    <x v="26"/>
    <x v="8"/>
    <s v="Banfield"/>
    <n v="21"/>
    <n v="16"/>
    <n v="6"/>
    <n v="3"/>
    <n v="7"/>
    <x v="0"/>
    <x v="26"/>
    <n v="16"/>
    <x v="1"/>
    <n v="0.4375"/>
    <n v="0.64583333333333337"/>
    <n v="0.44444444444444453"/>
    <n v="0"/>
  </r>
  <r>
    <x v="26"/>
    <x v="9"/>
    <s v="Belgrano"/>
    <n v="20"/>
    <n v="16"/>
    <n v="4"/>
    <n v="8"/>
    <n v="4"/>
    <x v="23"/>
    <x v="26"/>
    <n v="16"/>
    <x v="1"/>
    <n v="0.41666666666666669"/>
    <n v="0.64583333333333337"/>
    <n v="0.44444444444444453"/>
    <n v="0"/>
  </r>
  <r>
    <x v="26"/>
    <x v="10"/>
    <s v="Huracán"/>
    <n v="20"/>
    <n v="16"/>
    <n v="5"/>
    <n v="5"/>
    <n v="6"/>
    <x v="18"/>
    <x v="26"/>
    <n v="16"/>
    <x v="1"/>
    <n v="0.41666666666666669"/>
    <n v="0.64583333333333337"/>
    <n v="0.44444444444444453"/>
    <n v="0"/>
  </r>
  <r>
    <x v="26"/>
    <x v="11"/>
    <s v="Defensa"/>
    <n v="19"/>
    <n v="16"/>
    <n v="5"/>
    <n v="4"/>
    <n v="7"/>
    <x v="27"/>
    <x v="26"/>
    <n v="16"/>
    <x v="1"/>
    <n v="0.39583333333333331"/>
    <n v="0.64583333333333337"/>
    <n v="0.44444444444444453"/>
    <n v="0"/>
  </r>
  <r>
    <x v="26"/>
    <x v="12"/>
    <s v="Aldosivi"/>
    <n v="18"/>
    <n v="16"/>
    <n v="5"/>
    <n v="3"/>
    <n v="8"/>
    <x v="28"/>
    <x v="26"/>
    <n v="16"/>
    <x v="1"/>
    <n v="0.375"/>
    <n v="0.64583333333333337"/>
    <n v="0.44444444444444453"/>
    <n v="0"/>
  </r>
  <r>
    <x v="26"/>
    <x v="13"/>
    <s v="Ind. Rivadavia"/>
    <n v="16"/>
    <n v="16"/>
    <n v="3"/>
    <n v="7"/>
    <n v="6"/>
    <x v="41"/>
    <x v="26"/>
    <n v="16"/>
    <x v="1"/>
    <n v="0.33333333333333331"/>
    <n v="0.64583333333333337"/>
    <n v="0.44444444444444453"/>
    <n v="0"/>
  </r>
  <r>
    <x v="26"/>
    <x v="14"/>
    <s v="Newell's"/>
    <n v="14"/>
    <n v="16"/>
    <n v="3"/>
    <n v="5"/>
    <n v="8"/>
    <x v="1"/>
    <x v="26"/>
    <n v="16"/>
    <x v="1"/>
    <n v="0.29166666666666669"/>
    <n v="0.64583333333333337"/>
    <n v="0.44444444444444453"/>
    <n v="0"/>
  </r>
  <r>
    <x v="26"/>
    <x v="0"/>
    <s v="Central"/>
    <n v="31"/>
    <n v="16"/>
    <n v="8"/>
    <n v="7"/>
    <n v="1"/>
    <x v="9"/>
    <x v="26"/>
    <n v="16"/>
    <x v="1"/>
    <n v="0.64583333333333337"/>
    <n v="0.64583333333333337"/>
    <n v="0.44444444444444453"/>
    <n v="1"/>
  </r>
  <r>
    <x v="26"/>
    <x v="1"/>
    <s v="Lanús"/>
    <n v="30"/>
    <n v="16"/>
    <n v="9"/>
    <n v="3"/>
    <n v="4"/>
    <x v="8"/>
    <x v="26"/>
    <n v="16"/>
    <x v="1"/>
    <n v="0.625"/>
    <n v="0.64583333333333337"/>
    <n v="0.44444444444444453"/>
    <n v="1"/>
  </r>
  <r>
    <x v="26"/>
    <x v="2"/>
    <s v="Riestra"/>
    <n v="28"/>
    <n v="16"/>
    <n v="8"/>
    <n v="4"/>
    <n v="4"/>
    <x v="40"/>
    <x v="26"/>
    <n v="16"/>
    <x v="1"/>
    <n v="0.58333333333333337"/>
    <n v="0.64583333333333337"/>
    <n v="0.44444444444444453"/>
    <n v="1"/>
  </r>
  <r>
    <x v="26"/>
    <x v="3"/>
    <s v="Vélez"/>
    <n v="26"/>
    <n v="16"/>
    <n v="7"/>
    <n v="5"/>
    <n v="4"/>
    <x v="4"/>
    <x v="26"/>
    <n v="16"/>
    <x v="1"/>
    <n v="0.54166666666666663"/>
    <n v="0.64583333333333337"/>
    <n v="0.44444444444444453"/>
    <n v="1"/>
  </r>
  <r>
    <x v="26"/>
    <x v="4"/>
    <s v="San Lorenzo"/>
    <n v="24"/>
    <n v="16"/>
    <n v="6"/>
    <n v="6"/>
    <n v="4"/>
    <x v="6"/>
    <x v="26"/>
    <n v="16"/>
    <x v="1"/>
    <n v="0.5"/>
    <n v="0.64583333333333337"/>
    <n v="0.44444444444444453"/>
    <n v="1"/>
  </r>
  <r>
    <x v="26"/>
    <x v="5"/>
    <s v="River"/>
    <n v="22"/>
    <n v="16"/>
    <n v="6"/>
    <n v="4"/>
    <n v="6"/>
    <x v="13"/>
    <x v="26"/>
    <n v="16"/>
    <x v="1"/>
    <n v="0.45833333333333331"/>
    <n v="0.64583333333333337"/>
    <n v="0.44444444444444453"/>
    <n v="1"/>
  </r>
  <r>
    <x v="26"/>
    <x v="6"/>
    <s v="Gimnasia"/>
    <n v="22"/>
    <n v="16"/>
    <n v="7"/>
    <n v="1"/>
    <n v="8"/>
    <x v="17"/>
    <x v="26"/>
    <n v="16"/>
    <x v="1"/>
    <n v="0.45833333333333331"/>
    <n v="0.64583333333333337"/>
    <n v="0.44444444444444453"/>
    <n v="1"/>
  </r>
  <r>
    <x v="26"/>
    <x v="7"/>
    <s v="Talleres"/>
    <n v="21"/>
    <n v="16"/>
    <n v="5"/>
    <n v="6"/>
    <n v="5"/>
    <x v="34"/>
    <x v="26"/>
    <n v="16"/>
    <x v="1"/>
    <n v="0.4375"/>
    <n v="0.64583333333333337"/>
    <n v="0.44444444444444453"/>
    <n v="0"/>
  </r>
  <r>
    <x v="26"/>
    <x v="8"/>
    <s v="Sarmiento"/>
    <n v="20"/>
    <n v="16"/>
    <n v="5"/>
    <n v="5"/>
    <n v="6"/>
    <x v="29"/>
    <x v="26"/>
    <n v="16"/>
    <x v="1"/>
    <n v="0.41666666666666669"/>
    <n v="0.64583333333333337"/>
    <n v="0.44444444444444453"/>
    <n v="0"/>
  </r>
  <r>
    <x v="26"/>
    <x v="9"/>
    <s v="San Martín"/>
    <n v="19"/>
    <n v="16"/>
    <n v="4"/>
    <n v="7"/>
    <n v="5"/>
    <x v="24"/>
    <x v="26"/>
    <n v="16"/>
    <x v="1"/>
    <n v="0.39583333333333331"/>
    <n v="0.64583333333333337"/>
    <n v="0.44444444444444453"/>
    <n v="0"/>
  </r>
  <r>
    <x v="26"/>
    <x v="10"/>
    <s v="Independiente"/>
    <n v="18"/>
    <n v="16"/>
    <n v="4"/>
    <n v="6"/>
    <n v="6"/>
    <x v="3"/>
    <x v="26"/>
    <n v="16"/>
    <x v="1"/>
    <n v="0.375"/>
    <n v="0.64583333333333337"/>
    <n v="0.44444444444444453"/>
    <n v="0"/>
  </r>
  <r>
    <x v="26"/>
    <x v="11"/>
    <s v="Atl. Tucumán"/>
    <n v="18"/>
    <n v="16"/>
    <n v="5"/>
    <n v="3"/>
    <n v="8"/>
    <x v="12"/>
    <x v="26"/>
    <n v="16"/>
    <x v="1"/>
    <n v="0.375"/>
    <n v="0.64583333333333337"/>
    <n v="0.44444444444444453"/>
    <n v="0"/>
  </r>
  <r>
    <x v="26"/>
    <x v="12"/>
    <s v="Instituto"/>
    <n v="16"/>
    <n v="16"/>
    <n v="3"/>
    <n v="7"/>
    <n v="6"/>
    <x v="39"/>
    <x v="26"/>
    <n v="16"/>
    <x v="1"/>
    <n v="0.33333333333333331"/>
    <n v="0.64583333333333337"/>
    <n v="0.44444444444444453"/>
    <n v="0"/>
  </r>
  <r>
    <x v="26"/>
    <x v="13"/>
    <s v="Godoy Cruz"/>
    <n v="12"/>
    <n v="16"/>
    <n v="1"/>
    <n v="9"/>
    <n v="6"/>
    <x v="16"/>
    <x v="26"/>
    <n v="16"/>
    <x v="1"/>
    <n v="0.25"/>
    <n v="0.64583333333333337"/>
    <n v="0.44444444444444453"/>
    <n v="0"/>
  </r>
  <r>
    <x v="26"/>
    <x v="14"/>
    <s v="Platense"/>
    <n v="12"/>
    <n v="16"/>
    <n v="2"/>
    <n v="6"/>
    <n v="8"/>
    <x v="37"/>
    <x v="26"/>
    <n v="16"/>
    <x v="1"/>
    <n v="0.25"/>
    <n v="0.64583333333333337"/>
    <n v="0.44444444444444453"/>
    <n v="0"/>
  </r>
  <r>
    <x v="27"/>
    <x v="30"/>
    <m/>
    <m/>
    <m/>
    <m/>
    <m/>
    <m/>
    <x v="42"/>
    <x v="27"/>
    <m/>
    <x v="2"/>
    <m/>
    <m/>
    <m/>
    <m/>
  </r>
</pivotCacheRecords>
</file>

<file path=xl/pivotCache/pivotCacheRecords5.xml><?xml version="1.0" encoding="utf-8"?>
<pivotCacheRecords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count="669">
  <r>
    <x v="0"/>
    <n v="1"/>
    <s v="Banfield"/>
    <n v="41"/>
    <n v="19"/>
    <n v="12"/>
    <n v="5"/>
    <n v="2"/>
    <x v="0"/>
    <x v="0"/>
    <n v="1"/>
    <s v="SIN"/>
    <n v="0.7192982456140351"/>
    <n v="0.7192982456140351"/>
    <n v="0.45614035087719307"/>
    <n v="1"/>
  </r>
  <r>
    <x v="0"/>
    <n v="2"/>
    <s v="Newells"/>
    <n v="39"/>
    <n v="19"/>
    <n v="12"/>
    <n v="3"/>
    <n v="4"/>
    <x v="1"/>
    <x v="0"/>
    <n v="1"/>
    <s v="SIN"/>
    <n v="0.68421052631578949"/>
    <n v="0.7192982456140351"/>
    <n v="0.45614035087719307"/>
    <n v="1"/>
  </r>
  <r>
    <x v="0"/>
    <n v="3"/>
    <s v="Colon"/>
    <n v="34"/>
    <n v="19"/>
    <n v="10"/>
    <n v="4"/>
    <n v="5"/>
    <x v="2"/>
    <x v="0"/>
    <n v="1"/>
    <s v="SIN"/>
    <n v="0.59649122807017541"/>
    <n v="0.7192982456140351"/>
    <n v="0.45614035087719307"/>
    <n v="1"/>
  </r>
  <r>
    <x v="0"/>
    <n v="4"/>
    <s v="Independiente"/>
    <n v="34"/>
    <n v="19"/>
    <n v="10"/>
    <n v="4"/>
    <n v="5"/>
    <x v="3"/>
    <x v="0"/>
    <n v="1"/>
    <s v="SIN"/>
    <n v="0.59649122807017541"/>
    <n v="0.7192982456140351"/>
    <n v="0.45614035087719307"/>
    <n v="1"/>
  </r>
  <r>
    <x v="0"/>
    <n v="5"/>
    <s v="Velez"/>
    <n v="34"/>
    <n v="19"/>
    <n v="10"/>
    <n v="4"/>
    <n v="5"/>
    <x v="4"/>
    <x v="0"/>
    <n v="1"/>
    <s v="SIN"/>
    <n v="0.59649122807017541"/>
    <n v="0.7192982456140351"/>
    <n v="0.45614035087719307"/>
    <n v="1"/>
  </r>
  <r>
    <x v="0"/>
    <n v="6"/>
    <s v="Argentinos"/>
    <n v="32"/>
    <n v="19"/>
    <n v="8"/>
    <n v="8"/>
    <n v="3"/>
    <x v="5"/>
    <x v="0"/>
    <n v="1"/>
    <s v="SIN"/>
    <n v="0.56140350877192979"/>
    <n v="0.7192982456140351"/>
    <n v="0.45614035087719307"/>
    <n v="1"/>
  </r>
  <r>
    <x v="0"/>
    <n v="7"/>
    <s v="San Lorenzo"/>
    <n v="32"/>
    <n v="19"/>
    <n v="9"/>
    <n v="5"/>
    <n v="5"/>
    <x v="6"/>
    <x v="0"/>
    <n v="1"/>
    <s v="SIN"/>
    <n v="0.56140350877192979"/>
    <n v="0.7192982456140351"/>
    <n v="0.45614035087719307"/>
    <n v="1"/>
  </r>
  <r>
    <x v="0"/>
    <n v="8"/>
    <s v="Estudiantes (LP)"/>
    <n v="31"/>
    <n v="19"/>
    <n v="9"/>
    <n v="4"/>
    <n v="6"/>
    <x v="7"/>
    <x v="0"/>
    <n v="1"/>
    <s v="SIN"/>
    <n v="0.54385964912280704"/>
    <n v="0.7192982456140351"/>
    <n v="0.45614035087719307"/>
    <n v="1"/>
  </r>
  <r>
    <x v="0"/>
    <n v="9"/>
    <s v="Lanus"/>
    <n v="31"/>
    <n v="19"/>
    <n v="8"/>
    <n v="7"/>
    <n v="4"/>
    <x v="8"/>
    <x v="0"/>
    <n v="1"/>
    <s v="SIN"/>
    <n v="0.54385964912280704"/>
    <n v="0.7192982456140351"/>
    <n v="0.45614035087719307"/>
    <n v="1"/>
  </r>
  <r>
    <x v="0"/>
    <n v="10"/>
    <s v="Rosario Central"/>
    <n v="31"/>
    <n v="19"/>
    <n v="8"/>
    <n v="7"/>
    <n v="4"/>
    <x v="9"/>
    <x v="0"/>
    <n v="1"/>
    <s v="SIN"/>
    <n v="0.54385964912280704"/>
    <n v="0.7192982456140351"/>
    <n v="0.45614035087719307"/>
    <n v="1"/>
  </r>
  <r>
    <x v="0"/>
    <n v="11"/>
    <s v="Boca Juniors"/>
    <n v="27"/>
    <n v="19"/>
    <n v="7"/>
    <n v="6"/>
    <n v="6"/>
    <x v="10"/>
    <x v="0"/>
    <n v="1"/>
    <s v="SIN"/>
    <n v="0.47368421052631576"/>
    <n v="0.7192982456140351"/>
    <n v="0.45614035087719307"/>
    <n v="1"/>
  </r>
  <r>
    <x v="0"/>
    <n v="12"/>
    <s v="Arsenal"/>
    <n v="27"/>
    <n v="19"/>
    <n v="7"/>
    <n v="6"/>
    <n v="6"/>
    <x v="11"/>
    <x v="0"/>
    <n v="1"/>
    <s v="SIN"/>
    <n v="0.47368421052631576"/>
    <n v="0.7192982456140351"/>
    <n v="0.45614035087719307"/>
    <n v="1"/>
  </r>
  <r>
    <x v="0"/>
    <n v="13"/>
    <s v="Atl Tucuman"/>
    <n v="22"/>
    <n v="19"/>
    <n v="6"/>
    <n v="4"/>
    <n v="9"/>
    <x v="12"/>
    <x v="0"/>
    <n v="1"/>
    <s v="SIN"/>
    <n v="0.38596491228070173"/>
    <n v="0.7192982456140351"/>
    <n v="0.45614035087719307"/>
    <n v="0"/>
  </r>
  <r>
    <x v="0"/>
    <n v="14"/>
    <s v="River Plate"/>
    <n v="21"/>
    <n v="19"/>
    <n v="5"/>
    <n v="6"/>
    <n v="8"/>
    <x v="13"/>
    <x v="0"/>
    <n v="1"/>
    <s v="SIN"/>
    <n v="0.36842105263157893"/>
    <n v="0.7192982456140351"/>
    <n v="0.45614035087719307"/>
    <n v="0"/>
  </r>
  <r>
    <x v="0"/>
    <n v="15"/>
    <s v="Chacarita"/>
    <n v="19"/>
    <n v="19"/>
    <n v="5"/>
    <n v="4"/>
    <n v="10"/>
    <x v="14"/>
    <x v="0"/>
    <n v="1"/>
    <s v="SIN"/>
    <n v="0.33333333333333331"/>
    <n v="0.7192982456140351"/>
    <n v="0.45614035087719307"/>
    <n v="0"/>
  </r>
  <r>
    <x v="0"/>
    <n v="16"/>
    <s v="Racing Club"/>
    <n v="17"/>
    <n v="19"/>
    <n v="4"/>
    <n v="5"/>
    <n v="10"/>
    <x v="15"/>
    <x v="0"/>
    <n v="1"/>
    <s v="SIN"/>
    <n v="0.2982456140350877"/>
    <n v="0.7192982456140351"/>
    <n v="0.45614035087719307"/>
    <n v="0"/>
  </r>
  <r>
    <x v="0"/>
    <n v="17"/>
    <s v="Godoy Cruz"/>
    <n v="16"/>
    <n v="19"/>
    <n v="3"/>
    <n v="7"/>
    <n v="9"/>
    <x v="16"/>
    <x v="0"/>
    <n v="1"/>
    <s v="SIN"/>
    <n v="0.2807017543859649"/>
    <n v="0.7192982456140351"/>
    <n v="0.45614035087719307"/>
    <n v="0"/>
  </r>
  <r>
    <x v="0"/>
    <n v="18"/>
    <s v="Gimnasia (LP)"/>
    <n v="13"/>
    <n v="19"/>
    <n v="3"/>
    <n v="4"/>
    <n v="12"/>
    <x v="17"/>
    <x v="0"/>
    <n v="1"/>
    <s v="SIN"/>
    <n v="0.22807017543859648"/>
    <n v="0.7192982456140351"/>
    <n v="0.45614035087719307"/>
    <n v="0"/>
  </r>
  <r>
    <x v="0"/>
    <n v="19"/>
    <s v="Huracan"/>
    <n v="11"/>
    <n v="19"/>
    <n v="2"/>
    <n v="5"/>
    <n v="12"/>
    <x v="18"/>
    <x v="0"/>
    <n v="1"/>
    <s v="SIN"/>
    <n v="0.19298245614035087"/>
    <n v="0.7192982456140351"/>
    <n v="0.45614035087719307"/>
    <n v="0"/>
  </r>
  <r>
    <x v="0"/>
    <n v="20"/>
    <s v="Tigre"/>
    <n v="8"/>
    <n v="19"/>
    <n v="2"/>
    <n v="2"/>
    <n v="15"/>
    <x v="19"/>
    <x v="0"/>
    <n v="1"/>
    <s v="SIN"/>
    <n v="0.14035087719298245"/>
    <n v="0.7192982456140351"/>
    <n v="0.45614035087719307"/>
    <n v="0"/>
  </r>
  <r>
    <x v="1"/>
    <n v="1"/>
    <s v="Argentinos"/>
    <n v="41"/>
    <n v="19"/>
    <n v="12"/>
    <n v="5"/>
    <n v="2"/>
    <x v="5"/>
    <x v="1"/>
    <n v="1"/>
    <s v="SIN"/>
    <n v="0.7192982456140351"/>
    <n v="0.7192982456140351"/>
    <n v="0.45614035087719296"/>
    <n v="1"/>
  </r>
  <r>
    <x v="1"/>
    <n v="2"/>
    <s v="Estudiantes (LP)"/>
    <n v="40"/>
    <n v="19"/>
    <n v="12"/>
    <n v="4"/>
    <n v="3"/>
    <x v="7"/>
    <x v="1"/>
    <n v="1"/>
    <s v="SIN"/>
    <n v="0.70175438596491224"/>
    <n v="0.7192982456140351"/>
    <n v="0.45614035087719296"/>
    <n v="1"/>
  </r>
  <r>
    <x v="1"/>
    <n v="3"/>
    <s v="Godoy Cruz"/>
    <n v="37"/>
    <n v="19"/>
    <n v="11"/>
    <n v="4"/>
    <n v="4"/>
    <x v="16"/>
    <x v="1"/>
    <n v="1"/>
    <s v="SIN"/>
    <n v="0.64912280701754388"/>
    <n v="0.7192982456140351"/>
    <n v="0.45614035087719296"/>
    <n v="1"/>
  </r>
  <r>
    <x v="1"/>
    <n v="4"/>
    <s v="Independiente"/>
    <n v="34"/>
    <n v="19"/>
    <n v="10"/>
    <n v="4"/>
    <n v="5"/>
    <x v="3"/>
    <x v="1"/>
    <n v="1"/>
    <s v="SIN"/>
    <n v="0.59649122807017541"/>
    <n v="0.7192982456140351"/>
    <n v="0.45614035087719296"/>
    <n v="1"/>
  </r>
  <r>
    <x v="1"/>
    <n v="5"/>
    <s v="Banfield"/>
    <n v="32"/>
    <n v="19"/>
    <n v="9"/>
    <n v="5"/>
    <n v="5"/>
    <x v="0"/>
    <x v="1"/>
    <n v="1"/>
    <s v="SIN"/>
    <n v="0.56140350877192979"/>
    <n v="0.7192982456140351"/>
    <n v="0.45614035087719296"/>
    <n v="1"/>
  </r>
  <r>
    <x v="1"/>
    <n v="6"/>
    <s v="Newells"/>
    <n v="30"/>
    <n v="19"/>
    <n v="8"/>
    <n v="6"/>
    <n v="5"/>
    <x v="1"/>
    <x v="1"/>
    <n v="1"/>
    <s v="SIN"/>
    <n v="0.52631578947368418"/>
    <n v="0.7192982456140351"/>
    <n v="0.45614035087719296"/>
    <n v="1"/>
  </r>
  <r>
    <x v="1"/>
    <n v="7"/>
    <s v="Lanus"/>
    <n v="29"/>
    <n v="19"/>
    <n v="8"/>
    <n v="5"/>
    <n v="6"/>
    <x v="8"/>
    <x v="1"/>
    <n v="1"/>
    <s v="SIN"/>
    <n v="0.50877192982456143"/>
    <n v="0.7192982456140351"/>
    <n v="0.45614035087719296"/>
    <n v="1"/>
  </r>
  <r>
    <x v="1"/>
    <n v="8"/>
    <s v="Racing Club"/>
    <n v="29"/>
    <n v="19"/>
    <n v="9"/>
    <n v="2"/>
    <n v="8"/>
    <x v="15"/>
    <x v="1"/>
    <n v="1"/>
    <s v="SIN"/>
    <n v="0.50877192982456143"/>
    <n v="0.7192982456140351"/>
    <n v="0.45614035087719296"/>
    <n v="1"/>
  </r>
  <r>
    <x v="1"/>
    <n v="9"/>
    <s v="Velez"/>
    <n v="27"/>
    <n v="19"/>
    <n v="7"/>
    <n v="6"/>
    <n v="6"/>
    <x v="4"/>
    <x v="1"/>
    <n v="1"/>
    <s v="SIN"/>
    <n v="0.47368421052631576"/>
    <n v="0.7192982456140351"/>
    <n v="0.45614035087719296"/>
    <n v="1"/>
  </r>
  <r>
    <x v="1"/>
    <n v="10"/>
    <s v="Huracan"/>
    <n v="26"/>
    <n v="19"/>
    <n v="7"/>
    <n v="5"/>
    <n v="7"/>
    <x v="18"/>
    <x v="1"/>
    <n v="1"/>
    <s v="SIN"/>
    <n v="0.45614035087719296"/>
    <n v="0.7192982456140351"/>
    <n v="0.45614035087719296"/>
    <n v="1"/>
  </r>
  <r>
    <x v="1"/>
    <n v="11"/>
    <s v="Tigre"/>
    <n v="24"/>
    <n v="19"/>
    <n v="7"/>
    <n v="3"/>
    <n v="9"/>
    <x v="19"/>
    <x v="1"/>
    <n v="1"/>
    <s v="SIN"/>
    <n v="0.42105263157894735"/>
    <n v="0.7192982456140351"/>
    <n v="0.45614035087719296"/>
    <n v="0"/>
  </r>
  <r>
    <x v="1"/>
    <n v="12"/>
    <s v="Gimnasia (LP)"/>
    <n v="24"/>
    <n v="19"/>
    <n v="6"/>
    <n v="6"/>
    <n v="7"/>
    <x v="17"/>
    <x v="1"/>
    <n v="1"/>
    <s v="SIN"/>
    <n v="0.42105263157894735"/>
    <n v="0.7192982456140351"/>
    <n v="0.45614035087719296"/>
    <n v="0"/>
  </r>
  <r>
    <x v="1"/>
    <n v="13"/>
    <s v="River Plate"/>
    <n v="22"/>
    <n v="19"/>
    <n v="6"/>
    <n v="4"/>
    <n v="9"/>
    <x v="13"/>
    <x v="1"/>
    <n v="1"/>
    <s v="SIN"/>
    <n v="0.38596491228070173"/>
    <n v="0.7192982456140351"/>
    <n v="0.45614035087719296"/>
    <n v="0"/>
  </r>
  <r>
    <x v="1"/>
    <n v="14"/>
    <s v="Colon"/>
    <n v="21"/>
    <n v="19"/>
    <n v="4"/>
    <n v="9"/>
    <n v="6"/>
    <x v="2"/>
    <x v="1"/>
    <n v="1"/>
    <s v="SIN"/>
    <n v="0.36842105263157893"/>
    <n v="0.7192982456140351"/>
    <n v="0.45614035087719296"/>
    <n v="0"/>
  </r>
  <r>
    <x v="1"/>
    <n v="15"/>
    <s v="San Lorenzo"/>
    <n v="20"/>
    <n v="19"/>
    <n v="6"/>
    <n v="2"/>
    <n v="11"/>
    <x v="6"/>
    <x v="1"/>
    <n v="1"/>
    <s v="SIN"/>
    <n v="0.35087719298245612"/>
    <n v="0.7192982456140351"/>
    <n v="0.45614035087719296"/>
    <n v="0"/>
  </r>
  <r>
    <x v="1"/>
    <n v="16"/>
    <s v="Boca Juniors"/>
    <n v="20"/>
    <n v="19"/>
    <n v="5"/>
    <n v="5"/>
    <n v="9"/>
    <x v="10"/>
    <x v="1"/>
    <n v="1"/>
    <s v="SIN"/>
    <n v="0.35087719298245612"/>
    <n v="0.7192982456140351"/>
    <n v="0.45614035087719296"/>
    <n v="0"/>
  </r>
  <r>
    <x v="1"/>
    <n v="17"/>
    <s v="Rosario Central"/>
    <n v="19"/>
    <n v="19"/>
    <n v="3"/>
    <n v="10"/>
    <n v="6"/>
    <x v="9"/>
    <x v="1"/>
    <n v="1"/>
    <s v="SIN"/>
    <n v="0.33333333333333331"/>
    <n v="0.7192982456140351"/>
    <n v="0.45614035087719296"/>
    <n v="0"/>
  </r>
  <r>
    <x v="1"/>
    <n v="18"/>
    <s v="Arsenal"/>
    <n v="19"/>
    <n v="19"/>
    <n v="5"/>
    <n v="4"/>
    <n v="10"/>
    <x v="11"/>
    <x v="1"/>
    <n v="1"/>
    <s v="SIN"/>
    <n v="0.33333333333333331"/>
    <n v="0.7192982456140351"/>
    <n v="0.45614035087719296"/>
    <n v="0"/>
  </r>
  <r>
    <x v="1"/>
    <n v="19"/>
    <s v="Chacarita"/>
    <n v="13"/>
    <n v="19"/>
    <n v="4"/>
    <n v="1"/>
    <n v="14"/>
    <x v="14"/>
    <x v="1"/>
    <n v="1"/>
    <s v="SIN"/>
    <n v="0.22807017543859648"/>
    <n v="0.7192982456140351"/>
    <n v="0.45614035087719296"/>
    <n v="0"/>
  </r>
  <r>
    <x v="1"/>
    <n v="20"/>
    <s v="Atl Tucuman"/>
    <n v="13"/>
    <n v="19"/>
    <n v="1"/>
    <n v="10"/>
    <n v="8"/>
    <x v="12"/>
    <x v="1"/>
    <n v="1"/>
    <s v="SIN"/>
    <n v="0.22807017543859648"/>
    <n v="0.7192982456140351"/>
    <n v="0.45614035087719296"/>
    <n v="0"/>
  </r>
  <r>
    <x v="2"/>
    <n v="1"/>
    <s v="Estudiantes (LP)"/>
    <n v="45"/>
    <n v="19"/>
    <n v="14"/>
    <n v="3"/>
    <n v="2"/>
    <x v="7"/>
    <x v="2"/>
    <n v="2"/>
    <s v="SIN"/>
    <n v="0.78947368421052633"/>
    <n v="0.78947368421052633"/>
    <n v="0.45175438596491213"/>
    <n v="1"/>
  </r>
  <r>
    <x v="2"/>
    <n v="2"/>
    <s v="Velez"/>
    <n v="43"/>
    <n v="19"/>
    <n v="13"/>
    <n v="4"/>
    <n v="2"/>
    <x v="4"/>
    <x v="2"/>
    <n v="2"/>
    <s v="SIN"/>
    <n v="0.75438596491228072"/>
    <n v="0.78947368421052633"/>
    <n v="0.45175438596491213"/>
    <n v="1"/>
  </r>
  <r>
    <x v="2"/>
    <n v="3"/>
    <s v="Arsenal"/>
    <n v="32"/>
    <n v="19"/>
    <n v="9"/>
    <n v="5"/>
    <n v="5"/>
    <x v="11"/>
    <x v="2"/>
    <n v="2"/>
    <s v="SIN"/>
    <n v="0.56140350877192979"/>
    <n v="0.78947368421052633"/>
    <n v="0.45175438596491213"/>
    <n v="1"/>
  </r>
  <r>
    <x v="2"/>
    <n v="4"/>
    <s v="River Plate"/>
    <n v="31"/>
    <n v="19"/>
    <n v="8"/>
    <n v="7"/>
    <n v="4"/>
    <x v="13"/>
    <x v="2"/>
    <n v="2"/>
    <s v="SIN"/>
    <n v="0.54385964912280704"/>
    <n v="0.78947368421052633"/>
    <n v="0.45175438596491213"/>
    <n v="1"/>
  </r>
  <r>
    <x v="2"/>
    <n v="5"/>
    <s v="Godoy Cruz"/>
    <n v="29"/>
    <n v="19"/>
    <n v="7"/>
    <n v="8"/>
    <n v="4"/>
    <x v="16"/>
    <x v="2"/>
    <n v="2"/>
    <s v="SIN"/>
    <n v="0.50877192982456143"/>
    <n v="0.78947368421052633"/>
    <n v="0.45175438596491213"/>
    <n v="1"/>
  </r>
  <r>
    <x v="2"/>
    <n v="6"/>
    <s v="Racing Club"/>
    <n v="29"/>
    <n v="19"/>
    <n v="8"/>
    <n v="5"/>
    <n v="6"/>
    <x v="15"/>
    <x v="2"/>
    <n v="2"/>
    <s v="SIN"/>
    <n v="0.50877192982456143"/>
    <n v="0.78947368421052633"/>
    <n v="0.45175438596491213"/>
    <n v="1"/>
  </r>
  <r>
    <x v="2"/>
    <n v="7"/>
    <s v="Lanus"/>
    <n v="28"/>
    <n v="19"/>
    <n v="8"/>
    <n v="4"/>
    <n v="7"/>
    <x v="8"/>
    <x v="2"/>
    <n v="2"/>
    <s v="SIN"/>
    <n v="0.49122807017543857"/>
    <n v="0.78947368421052633"/>
    <n v="0.45175438596491213"/>
    <n v="1"/>
  </r>
  <r>
    <x v="2"/>
    <n v="8"/>
    <s v="All Boys"/>
    <n v="26"/>
    <n v="19"/>
    <n v="7"/>
    <n v="5"/>
    <n v="7"/>
    <x v="20"/>
    <x v="2"/>
    <n v="2"/>
    <s v="SIN"/>
    <n v="0.45614035087719296"/>
    <n v="0.78947368421052633"/>
    <n v="0.45175438596491213"/>
    <n v="1"/>
  </r>
  <r>
    <x v="2"/>
    <n v="9"/>
    <s v="Newells"/>
    <n v="26"/>
    <n v="19"/>
    <n v="6"/>
    <n v="8"/>
    <n v="5"/>
    <x v="1"/>
    <x v="2"/>
    <n v="2"/>
    <s v="SIN"/>
    <n v="0.45614035087719296"/>
    <n v="0.78947368421052633"/>
    <n v="0.45175438596491213"/>
    <n v="1"/>
  </r>
  <r>
    <x v="2"/>
    <n v="10"/>
    <s v="Colon"/>
    <n v="26"/>
    <n v="19"/>
    <n v="7"/>
    <n v="5"/>
    <n v="7"/>
    <x v="2"/>
    <x v="2"/>
    <n v="2"/>
    <s v="SIN"/>
    <n v="0.45614035087719296"/>
    <n v="0.78947368421052633"/>
    <n v="0.45175438596491213"/>
    <n v="1"/>
  </r>
  <r>
    <x v="2"/>
    <n v="11"/>
    <s v="Tigre"/>
    <n v="25"/>
    <n v="19"/>
    <n v="7"/>
    <n v="4"/>
    <n v="8"/>
    <x v="19"/>
    <x v="2"/>
    <n v="2"/>
    <s v="SIN"/>
    <n v="0.43859649122807015"/>
    <n v="0.78947368421052633"/>
    <n v="0.45175438596491213"/>
    <n v="0"/>
  </r>
  <r>
    <x v="2"/>
    <n v="12"/>
    <s v="Boca Juniors"/>
    <n v="25"/>
    <n v="19"/>
    <n v="7"/>
    <n v="4"/>
    <n v="8"/>
    <x v="10"/>
    <x v="2"/>
    <n v="2"/>
    <s v="SIN"/>
    <n v="0.43859649122807015"/>
    <n v="0.78947368421052633"/>
    <n v="0.45175438596491213"/>
    <n v="0"/>
  </r>
  <r>
    <x v="2"/>
    <n v="13"/>
    <s v="Argentinos"/>
    <n v="24"/>
    <n v="19"/>
    <n v="6"/>
    <n v="6"/>
    <n v="7"/>
    <x v="5"/>
    <x v="2"/>
    <n v="2"/>
    <s v="SIN"/>
    <n v="0.42105263157894735"/>
    <n v="0.78947368421052633"/>
    <n v="0.45175438596491213"/>
    <n v="0"/>
  </r>
  <r>
    <x v="2"/>
    <n v="14"/>
    <s v="San Lorenzo"/>
    <n v="24"/>
    <n v="19"/>
    <n v="6"/>
    <n v="6"/>
    <n v="7"/>
    <x v="6"/>
    <x v="2"/>
    <n v="2"/>
    <s v="SIN"/>
    <n v="0.42105263157894735"/>
    <n v="0.78947368421052633"/>
    <n v="0.45175438596491213"/>
    <n v="0"/>
  </r>
  <r>
    <x v="2"/>
    <n v="15"/>
    <s v="Banfield"/>
    <n v="20"/>
    <n v="19"/>
    <n v="4"/>
    <n v="8"/>
    <n v="7"/>
    <x v="0"/>
    <x v="2"/>
    <n v="2"/>
    <s v="SIN"/>
    <n v="0.35087719298245612"/>
    <n v="0.78947368421052633"/>
    <n v="0.45175438596491213"/>
    <n v="0"/>
  </r>
  <r>
    <x v="2"/>
    <n v="16"/>
    <s v="Quilmes"/>
    <n v="19"/>
    <n v="19"/>
    <n v="4"/>
    <n v="7"/>
    <n v="8"/>
    <x v="21"/>
    <x v="2"/>
    <n v="2"/>
    <s v="SIN"/>
    <n v="0.33333333333333331"/>
    <n v="0.78947368421052633"/>
    <n v="0.45175438596491213"/>
    <n v="0"/>
  </r>
  <r>
    <x v="2"/>
    <n v="17"/>
    <s v="Olimpo"/>
    <n v="18"/>
    <n v="19"/>
    <n v="5"/>
    <n v="3"/>
    <n v="11"/>
    <x v="22"/>
    <x v="2"/>
    <n v="2"/>
    <s v="SIN"/>
    <n v="0.31578947368421051"/>
    <n v="0.78947368421052633"/>
    <n v="0.45175438596491213"/>
    <n v="0"/>
  </r>
  <r>
    <x v="2"/>
    <n v="18"/>
    <s v="Huracan"/>
    <n v="16"/>
    <n v="19"/>
    <n v="4"/>
    <n v="4"/>
    <n v="11"/>
    <x v="18"/>
    <x v="2"/>
    <n v="2"/>
    <s v="SIN"/>
    <n v="0.2807017543859649"/>
    <n v="0.78947368421052633"/>
    <n v="0.45175438596491213"/>
    <n v="0"/>
  </r>
  <r>
    <x v="2"/>
    <n v="19"/>
    <s v="Gimnasia (LP)"/>
    <n v="15"/>
    <n v="19"/>
    <n v="3"/>
    <n v="6"/>
    <n v="10"/>
    <x v="17"/>
    <x v="2"/>
    <n v="2"/>
    <s v="SIN"/>
    <n v="0.26315789473684209"/>
    <n v="0.78947368421052633"/>
    <n v="0.45175438596491213"/>
    <n v="0"/>
  </r>
  <r>
    <x v="2"/>
    <n v="20"/>
    <s v="Independiente"/>
    <n v="14"/>
    <n v="19"/>
    <n v="2"/>
    <n v="8"/>
    <n v="9"/>
    <x v="3"/>
    <x v="2"/>
    <n v="2"/>
    <s v="SIN"/>
    <n v="0.24561403508771928"/>
    <n v="0.78947368421052633"/>
    <n v="0.45175438596491213"/>
    <n v="0"/>
  </r>
  <r>
    <x v="3"/>
    <n v="1"/>
    <s v="Velez"/>
    <n v="39"/>
    <n v="19"/>
    <n v="12"/>
    <n v="3"/>
    <n v="4"/>
    <x v="4"/>
    <x v="3"/>
    <n v="2"/>
    <s v="SIN"/>
    <n v="0.68421052631578949"/>
    <n v="0.68421052631578949"/>
    <n v="0.44912280701754381"/>
    <n v="1"/>
  </r>
  <r>
    <x v="3"/>
    <n v="2"/>
    <s v="Lanus"/>
    <n v="35"/>
    <n v="19"/>
    <n v="10"/>
    <n v="5"/>
    <n v="4"/>
    <x v="8"/>
    <x v="3"/>
    <n v="2"/>
    <s v="SIN"/>
    <n v="0.61403508771929827"/>
    <n v="0.68421052631578949"/>
    <n v="0.44912280701754381"/>
    <n v="1"/>
  </r>
  <r>
    <x v="3"/>
    <n v="3"/>
    <s v="Godoy Cruz"/>
    <n v="34"/>
    <n v="19"/>
    <n v="10"/>
    <n v="4"/>
    <n v="5"/>
    <x v="16"/>
    <x v="3"/>
    <n v="2"/>
    <s v="SIN"/>
    <n v="0.59649122807017541"/>
    <n v="0.68421052631578949"/>
    <n v="0.44912280701754381"/>
    <n v="1"/>
  </r>
  <r>
    <x v="3"/>
    <n v="4"/>
    <s v="Olimpo"/>
    <n v="30"/>
    <n v="19"/>
    <n v="8"/>
    <n v="6"/>
    <n v="5"/>
    <x v="22"/>
    <x v="3"/>
    <n v="2"/>
    <s v="SIN"/>
    <n v="0.52631578947368418"/>
    <n v="0.68421052631578949"/>
    <n v="0.44912280701754381"/>
    <n v="1"/>
  </r>
  <r>
    <x v="3"/>
    <n v="5"/>
    <s v="Argentinos"/>
    <n v="30"/>
    <n v="19"/>
    <n v="7"/>
    <n v="9"/>
    <n v="3"/>
    <x v="5"/>
    <x v="3"/>
    <n v="2"/>
    <s v="SIN"/>
    <n v="0.52631578947368418"/>
    <n v="0.68421052631578949"/>
    <n v="0.44912280701754381"/>
    <n v="1"/>
  </r>
  <r>
    <x v="3"/>
    <n v="6"/>
    <s v="Independiente"/>
    <n v="29"/>
    <n v="19"/>
    <n v="7"/>
    <n v="8"/>
    <n v="4"/>
    <x v="3"/>
    <x v="3"/>
    <n v="2"/>
    <s v="SIN"/>
    <n v="0.50877192982456143"/>
    <n v="0.68421052631578949"/>
    <n v="0.44912280701754381"/>
    <n v="1"/>
  </r>
  <r>
    <x v="3"/>
    <n v="7"/>
    <s v="Boca Juniors"/>
    <n v="28"/>
    <n v="19"/>
    <n v="7"/>
    <n v="7"/>
    <n v="5"/>
    <x v="10"/>
    <x v="3"/>
    <n v="2"/>
    <s v="SIN"/>
    <n v="0.49122807017543857"/>
    <n v="0.68421052631578949"/>
    <n v="0.44912280701754381"/>
    <n v="1"/>
  </r>
  <r>
    <x v="3"/>
    <n v="8"/>
    <s v="Banfield"/>
    <n v="27"/>
    <n v="19"/>
    <n v="7"/>
    <n v="6"/>
    <n v="6"/>
    <x v="0"/>
    <x v="3"/>
    <n v="2"/>
    <s v="SIN"/>
    <n v="0.47368421052631576"/>
    <n v="0.68421052631578949"/>
    <n v="0.44912280701754381"/>
    <n v="1"/>
  </r>
  <r>
    <x v="3"/>
    <n v="9"/>
    <s v="River Plate"/>
    <n v="26"/>
    <n v="19"/>
    <n v="6"/>
    <n v="8"/>
    <n v="5"/>
    <x v="13"/>
    <x v="3"/>
    <n v="2"/>
    <s v="SIN"/>
    <n v="0.45614035087719296"/>
    <n v="0.68421052631578949"/>
    <n v="0.44912280701754381"/>
    <n v="1"/>
  </r>
  <r>
    <x v="3"/>
    <n v="10"/>
    <s v="Arsenal"/>
    <n v="25"/>
    <n v="19"/>
    <n v="6"/>
    <n v="7"/>
    <n v="6"/>
    <x v="11"/>
    <x v="3"/>
    <n v="2"/>
    <s v="SIN"/>
    <n v="0.43859649122807015"/>
    <n v="0.68421052631578949"/>
    <n v="0.44912280701754381"/>
    <n v="0"/>
  </r>
  <r>
    <x v="3"/>
    <n v="11"/>
    <s v="Tigre"/>
    <n v="25"/>
    <n v="19"/>
    <n v="6"/>
    <n v="7"/>
    <n v="6"/>
    <x v="19"/>
    <x v="3"/>
    <n v="2"/>
    <s v="SIN"/>
    <n v="0.43859649122807015"/>
    <n v="0.68421052631578949"/>
    <n v="0.44912280701754381"/>
    <n v="0"/>
  </r>
  <r>
    <x v="3"/>
    <n v="12"/>
    <s v="All Boys"/>
    <n v="25"/>
    <n v="19"/>
    <n v="7"/>
    <n v="4"/>
    <n v="8"/>
    <x v="20"/>
    <x v="3"/>
    <n v="2"/>
    <s v="SIN"/>
    <n v="0.43859649122807015"/>
    <n v="0.68421052631578949"/>
    <n v="0.44912280701754381"/>
    <n v="0"/>
  </r>
  <r>
    <x v="3"/>
    <n v="13"/>
    <s v="Estudiantes (LP)"/>
    <n v="24"/>
    <n v="19"/>
    <n v="6"/>
    <n v="6"/>
    <n v="7"/>
    <x v="7"/>
    <x v="3"/>
    <n v="2"/>
    <s v="SIN"/>
    <n v="0.42105263157894735"/>
    <n v="0.68421052631578949"/>
    <n v="0.44912280701754381"/>
    <n v="0"/>
  </r>
  <r>
    <x v="3"/>
    <n v="14"/>
    <s v="San Lorenzo"/>
    <n v="23"/>
    <n v="19"/>
    <n v="5"/>
    <n v="8"/>
    <n v="6"/>
    <x v="6"/>
    <x v="3"/>
    <n v="2"/>
    <s v="SIN"/>
    <n v="0.40350877192982454"/>
    <n v="0.68421052631578949"/>
    <n v="0.44912280701754381"/>
    <n v="0"/>
  </r>
  <r>
    <x v="3"/>
    <n v="15"/>
    <s v="Racing Club"/>
    <n v="23"/>
    <n v="19"/>
    <n v="7"/>
    <n v="2"/>
    <n v="10"/>
    <x v="15"/>
    <x v="3"/>
    <n v="2"/>
    <s v="SIN"/>
    <n v="0.40350877192982454"/>
    <n v="0.68421052631578949"/>
    <n v="0.44912280701754381"/>
    <n v="0"/>
  </r>
  <r>
    <x v="3"/>
    <n v="16"/>
    <s v="Colon"/>
    <n v="21"/>
    <n v="19"/>
    <n v="6"/>
    <n v="3"/>
    <n v="10"/>
    <x v="2"/>
    <x v="3"/>
    <n v="2"/>
    <s v="SIN"/>
    <n v="0.36842105263157893"/>
    <n v="0.68421052631578949"/>
    <n v="0.44912280701754381"/>
    <n v="0"/>
  </r>
  <r>
    <x v="3"/>
    <n v="17"/>
    <s v="Quilmes"/>
    <n v="20"/>
    <n v="19"/>
    <n v="5"/>
    <n v="5"/>
    <n v="9"/>
    <x v="21"/>
    <x v="3"/>
    <n v="2"/>
    <s v="SIN"/>
    <n v="0.35087719298245612"/>
    <n v="0.68421052631578949"/>
    <n v="0.44912280701754381"/>
    <n v="0"/>
  </r>
  <r>
    <x v="3"/>
    <n v="18"/>
    <s v="Gimnasia (LP)"/>
    <n v="18"/>
    <n v="19"/>
    <n v="3"/>
    <n v="9"/>
    <n v="7"/>
    <x v="17"/>
    <x v="3"/>
    <n v="2"/>
    <s v="SIN"/>
    <n v="0.31578947368421051"/>
    <n v="0.68421052631578949"/>
    <n v="0.44912280701754381"/>
    <n v="0"/>
  </r>
  <r>
    <x v="3"/>
    <n v="19"/>
    <s v="Newells"/>
    <n v="16"/>
    <n v="19"/>
    <n v="4"/>
    <n v="4"/>
    <n v="11"/>
    <x v="1"/>
    <x v="3"/>
    <n v="2"/>
    <s v="SIN"/>
    <n v="0.2807017543859649"/>
    <n v="0.68421052631578949"/>
    <n v="0.44912280701754381"/>
    <n v="0"/>
  </r>
  <r>
    <x v="3"/>
    <n v="20"/>
    <s v="Huracan"/>
    <n v="14"/>
    <n v="19"/>
    <n v="3"/>
    <n v="5"/>
    <n v="11"/>
    <x v="18"/>
    <x v="3"/>
    <n v="2"/>
    <s v="SIN"/>
    <n v="0.24561403508771928"/>
    <n v="0.68421052631578949"/>
    <n v="0.44912280701754381"/>
    <n v="0"/>
  </r>
  <r>
    <x v="4"/>
    <n v="1"/>
    <s v="Boca Juniors"/>
    <n v="43"/>
    <n v="19"/>
    <n v="12"/>
    <n v="7"/>
    <n v="0"/>
    <x v="10"/>
    <x v="4"/>
    <n v="3"/>
    <s v="SIN"/>
    <n v="0.75438596491228072"/>
    <n v="0.75438596491228072"/>
    <n v="0.44122807017543864"/>
    <n v="1"/>
  </r>
  <r>
    <x v="4"/>
    <n v="2"/>
    <s v="Racing Club"/>
    <n v="31"/>
    <n v="19"/>
    <n v="7"/>
    <n v="10"/>
    <n v="2"/>
    <x v="15"/>
    <x v="4"/>
    <n v="3"/>
    <s v="SIN"/>
    <n v="0.54385964912280704"/>
    <n v="0.75438596491228072"/>
    <n v="0.44122807017543864"/>
    <n v="1"/>
  </r>
  <r>
    <x v="4"/>
    <n v="3"/>
    <s v="Velez"/>
    <n v="31"/>
    <n v="19"/>
    <n v="9"/>
    <n v="4"/>
    <n v="6"/>
    <x v="4"/>
    <x v="4"/>
    <n v="3"/>
    <s v="SIN"/>
    <n v="0.54385964912280704"/>
    <n v="0.75438596491228072"/>
    <n v="0.44122807017543864"/>
    <n v="1"/>
  </r>
  <r>
    <x v="4"/>
    <n v="4"/>
    <s v="Belgrano"/>
    <n v="31"/>
    <n v="19"/>
    <n v="8"/>
    <n v="7"/>
    <n v="4"/>
    <x v="23"/>
    <x v="4"/>
    <n v="3"/>
    <s v="SIN"/>
    <n v="0.54385964912280704"/>
    <n v="0.75438596491228072"/>
    <n v="0.44122807017543864"/>
    <n v="1"/>
  </r>
  <r>
    <x v="4"/>
    <n v="5"/>
    <s v="Colon"/>
    <n v="31"/>
    <n v="19"/>
    <n v="8"/>
    <n v="7"/>
    <n v="4"/>
    <x v="2"/>
    <x v="4"/>
    <n v="3"/>
    <s v="SIN"/>
    <n v="0.54385964912280704"/>
    <n v="0.75438596491228072"/>
    <n v="0.44122807017543864"/>
    <n v="1"/>
  </r>
  <r>
    <x v="4"/>
    <n v="6"/>
    <s v="Lanus"/>
    <n v="29"/>
    <n v="19"/>
    <n v="7"/>
    <n v="8"/>
    <n v="4"/>
    <x v="8"/>
    <x v="4"/>
    <n v="3"/>
    <s v="SIN"/>
    <n v="0.50877192982456143"/>
    <n v="0.75438596491228072"/>
    <n v="0.44122807017543864"/>
    <n v="1"/>
  </r>
  <r>
    <x v="4"/>
    <n v="7"/>
    <s v="Tigre"/>
    <n v="27"/>
    <n v="19"/>
    <n v="7"/>
    <n v="6"/>
    <n v="6"/>
    <x v="19"/>
    <x v="4"/>
    <n v="3"/>
    <s v="SIN"/>
    <n v="0.47368421052631576"/>
    <n v="0.75438596491228072"/>
    <n v="0.44122807017543864"/>
    <n v="1"/>
  </r>
  <r>
    <x v="4"/>
    <n v="8"/>
    <s v="Independiente"/>
    <n v="27"/>
    <n v="19"/>
    <n v="7"/>
    <n v="6"/>
    <n v="6"/>
    <x v="3"/>
    <x v="4"/>
    <n v="3"/>
    <s v="SIN"/>
    <n v="0.47368421052631576"/>
    <n v="0.75438596491228072"/>
    <n v="0.44122807017543864"/>
    <n v="1"/>
  </r>
  <r>
    <x v="4"/>
    <n v="9"/>
    <s v="San Martin (SJ)"/>
    <n v="26"/>
    <n v="19"/>
    <n v="6"/>
    <n v="8"/>
    <n v="5"/>
    <x v="24"/>
    <x v="4"/>
    <n v="3"/>
    <s v="SIN"/>
    <n v="0.45614035087719296"/>
    <n v="0.75438596491228072"/>
    <n v="0.44122807017543864"/>
    <n v="1"/>
  </r>
  <r>
    <x v="4"/>
    <n v="10"/>
    <s v="Atl Rafaela"/>
    <n v="26"/>
    <n v="19"/>
    <n v="8"/>
    <n v="2"/>
    <n v="9"/>
    <x v="25"/>
    <x v="4"/>
    <n v="3"/>
    <s v="SIN"/>
    <n v="0.45614035087719296"/>
    <n v="0.75438596491228072"/>
    <n v="0.44122807017543864"/>
    <n v="1"/>
  </r>
  <r>
    <x v="4"/>
    <n v="11"/>
    <s v="Union"/>
    <n v="25"/>
    <n v="19"/>
    <n v="6"/>
    <n v="7"/>
    <n v="6"/>
    <x v="26"/>
    <x v="4"/>
    <n v="3"/>
    <s v="SIN"/>
    <n v="0.43859649122807015"/>
    <n v="0.75438596491228072"/>
    <n v="0.44122807017543864"/>
    <n v="0"/>
  </r>
  <r>
    <x v="4"/>
    <n v="12"/>
    <s v="Godoy Cruz"/>
    <n v="24"/>
    <n v="19"/>
    <n v="6"/>
    <n v="6"/>
    <n v="7"/>
    <x v="16"/>
    <x v="4"/>
    <n v="3"/>
    <s v="SIN"/>
    <n v="0.42105263157894735"/>
    <n v="0.75438596491228072"/>
    <n v="0.44122807017543864"/>
    <n v="0"/>
  </r>
  <r>
    <x v="4"/>
    <n v="13"/>
    <s v="Arsenal"/>
    <n v="24"/>
    <n v="19"/>
    <n v="6"/>
    <n v="6"/>
    <n v="7"/>
    <x v="11"/>
    <x v="4"/>
    <n v="3"/>
    <s v="SIN"/>
    <n v="0.42105263157894735"/>
    <n v="0.75438596491228072"/>
    <n v="0.44122807017543864"/>
    <n v="0"/>
  </r>
  <r>
    <x v="4"/>
    <n v="14"/>
    <s v="Estudiantes (LP)"/>
    <n v="23"/>
    <n v="19"/>
    <n v="6"/>
    <n v="5"/>
    <n v="8"/>
    <x v="7"/>
    <x v="4"/>
    <n v="3"/>
    <s v="SIN"/>
    <n v="0.40350877192982454"/>
    <n v="0.75438596491228072"/>
    <n v="0.44122807017543864"/>
    <n v="0"/>
  </r>
  <r>
    <x v="4"/>
    <n v="15"/>
    <s v="Argentinos"/>
    <n v="22"/>
    <n v="19"/>
    <n v="5"/>
    <n v="7"/>
    <n v="7"/>
    <x v="5"/>
    <x v="4"/>
    <n v="3"/>
    <s v="SIN"/>
    <n v="0.38596491228070173"/>
    <n v="0.75438596491228072"/>
    <n v="0.44122807017543864"/>
    <n v="0"/>
  </r>
  <r>
    <x v="4"/>
    <n v="16"/>
    <s v="All Boys"/>
    <n v="21"/>
    <n v="19"/>
    <n v="4"/>
    <n v="9"/>
    <n v="6"/>
    <x v="20"/>
    <x v="4"/>
    <n v="3"/>
    <s v="SIN"/>
    <n v="0.36842105263157893"/>
    <n v="0.75438596491228072"/>
    <n v="0.44122807017543864"/>
    <n v="0"/>
  </r>
  <r>
    <x v="4"/>
    <n v="17"/>
    <s v="San Lorenzo"/>
    <n v="19"/>
    <n v="19"/>
    <n v="5"/>
    <n v="4"/>
    <n v="10"/>
    <x v="6"/>
    <x v="4"/>
    <n v="3"/>
    <s v="SIN"/>
    <n v="0.33333333333333331"/>
    <n v="0.75438596491228072"/>
    <n v="0.44122807017543864"/>
    <n v="0"/>
  </r>
  <r>
    <x v="4"/>
    <n v="18"/>
    <s v="Newells"/>
    <n v="16"/>
    <n v="19"/>
    <n v="1"/>
    <n v="13"/>
    <n v="5"/>
    <x v="1"/>
    <x v="4"/>
    <n v="3"/>
    <s v="SIN"/>
    <n v="0.2807017543859649"/>
    <n v="0.75438596491228072"/>
    <n v="0.44122807017543864"/>
    <n v="0"/>
  </r>
  <r>
    <x v="4"/>
    <n v="19"/>
    <s v="Olimpo"/>
    <n v="16"/>
    <n v="19"/>
    <n v="2"/>
    <n v="10"/>
    <n v="7"/>
    <x v="22"/>
    <x v="4"/>
    <n v="3"/>
    <s v="SIN"/>
    <n v="0.2807017543859649"/>
    <n v="0.75438596491228072"/>
    <n v="0.44122807017543864"/>
    <n v="0"/>
  </r>
  <r>
    <x v="4"/>
    <n v="20"/>
    <s v="Banfield"/>
    <n v="11"/>
    <n v="19"/>
    <n v="3"/>
    <n v="2"/>
    <n v="14"/>
    <x v="0"/>
    <x v="4"/>
    <n v="3"/>
    <s v="SIN"/>
    <n v="0.19298245614035087"/>
    <n v="0.75438596491228072"/>
    <n v="0.44122807017543864"/>
    <n v="0"/>
  </r>
  <r>
    <x v="5"/>
    <n v="1"/>
    <s v="Arsenal"/>
    <n v="38"/>
    <n v="19"/>
    <n v="11"/>
    <n v="5"/>
    <n v="3"/>
    <x v="11"/>
    <x v="5"/>
    <n v="3"/>
    <s v="SIN"/>
    <n v="0.66666666666666663"/>
    <n v="0.66666666666666663"/>
    <n v="0.44824561403508767"/>
    <n v="1"/>
  </r>
  <r>
    <x v="5"/>
    <n v="2"/>
    <s v="Tigre"/>
    <n v="36"/>
    <n v="19"/>
    <n v="10"/>
    <n v="6"/>
    <n v="3"/>
    <x v="19"/>
    <x v="5"/>
    <n v="3"/>
    <s v="SIN"/>
    <n v="0.63157894736842102"/>
    <n v="0.66666666666666663"/>
    <n v="0.44824561403508767"/>
    <n v="1"/>
  </r>
  <r>
    <x v="5"/>
    <n v="3"/>
    <s v="Velez"/>
    <n v="33"/>
    <n v="19"/>
    <n v="9"/>
    <n v="6"/>
    <n v="4"/>
    <x v="4"/>
    <x v="5"/>
    <n v="3"/>
    <s v="SIN"/>
    <n v="0.57894736842105265"/>
    <n v="0.66666666666666663"/>
    <n v="0.44824561403508767"/>
    <n v="1"/>
  </r>
  <r>
    <x v="5"/>
    <n v="4"/>
    <s v="Boca Juniors"/>
    <n v="33"/>
    <n v="19"/>
    <n v="9"/>
    <n v="6"/>
    <n v="4"/>
    <x v="10"/>
    <x v="5"/>
    <n v="3"/>
    <s v="SIN"/>
    <n v="0.57894736842105265"/>
    <n v="0.66666666666666663"/>
    <n v="0.44824561403508767"/>
    <n v="1"/>
  </r>
  <r>
    <x v="5"/>
    <n v="5"/>
    <s v="All Boys"/>
    <n v="33"/>
    <n v="19"/>
    <n v="9"/>
    <n v="6"/>
    <n v="4"/>
    <x v="20"/>
    <x v="5"/>
    <n v="3"/>
    <s v="SIN"/>
    <n v="0.57894736842105265"/>
    <n v="0.66666666666666663"/>
    <n v="0.44824561403508767"/>
    <n v="1"/>
  </r>
  <r>
    <x v="5"/>
    <n v="6"/>
    <s v="Newells"/>
    <n v="32"/>
    <n v="19"/>
    <n v="9"/>
    <n v="5"/>
    <n v="5"/>
    <x v="1"/>
    <x v="5"/>
    <n v="3"/>
    <s v="SIN"/>
    <n v="0.56140350877192979"/>
    <n v="0.66666666666666663"/>
    <n v="0.44824561403508767"/>
    <n v="1"/>
  </r>
  <r>
    <x v="5"/>
    <n v="7"/>
    <s v="Colon"/>
    <n v="29"/>
    <n v="19"/>
    <n v="7"/>
    <n v="8"/>
    <n v="4"/>
    <x v="2"/>
    <x v="5"/>
    <n v="3"/>
    <s v="SIN"/>
    <n v="0.50877192982456143"/>
    <n v="0.66666666666666663"/>
    <n v="0.44824561403508767"/>
    <n v="1"/>
  </r>
  <r>
    <x v="5"/>
    <n v="8"/>
    <s v="Argentinos"/>
    <n v="27"/>
    <n v="19"/>
    <n v="7"/>
    <n v="6"/>
    <n v="6"/>
    <x v="5"/>
    <x v="5"/>
    <n v="3"/>
    <s v="SIN"/>
    <n v="0.47368421052631576"/>
    <n v="0.66666666666666663"/>
    <n v="0.44824561403508767"/>
    <n v="1"/>
  </r>
  <r>
    <x v="5"/>
    <n v="9"/>
    <s v="Estudiantes (LP)"/>
    <n v="27"/>
    <n v="19"/>
    <n v="7"/>
    <n v="6"/>
    <n v="6"/>
    <x v="7"/>
    <x v="5"/>
    <n v="3"/>
    <s v="SIN"/>
    <n v="0.47368421052631576"/>
    <n v="0.66666666666666663"/>
    <n v="0.44824561403508767"/>
    <n v="1"/>
  </r>
  <r>
    <x v="5"/>
    <n v="10"/>
    <s v="Lanus"/>
    <n v="26"/>
    <n v="19"/>
    <n v="7"/>
    <n v="5"/>
    <n v="7"/>
    <x v="8"/>
    <x v="5"/>
    <n v="3"/>
    <s v="SIN"/>
    <n v="0.45614035087719296"/>
    <n v="0.66666666666666663"/>
    <n v="0.44824561403508767"/>
    <n v="1"/>
  </r>
  <r>
    <x v="5"/>
    <n v="11"/>
    <s v="Union"/>
    <n v="25"/>
    <n v="19"/>
    <n v="5"/>
    <n v="10"/>
    <n v="4"/>
    <x v="26"/>
    <x v="5"/>
    <n v="3"/>
    <s v="SIN"/>
    <n v="0.43859649122807015"/>
    <n v="0.66666666666666663"/>
    <n v="0.44824561403508767"/>
    <n v="0"/>
  </r>
  <r>
    <x v="5"/>
    <n v="12"/>
    <s v="San Lorenzo"/>
    <n v="25"/>
    <n v="19"/>
    <n v="6"/>
    <n v="7"/>
    <n v="6"/>
    <x v="6"/>
    <x v="5"/>
    <n v="3"/>
    <s v="SIN"/>
    <n v="0.43859649122807015"/>
    <n v="0.66666666666666663"/>
    <n v="0.44824561403508767"/>
    <n v="0"/>
  </r>
  <r>
    <x v="5"/>
    <n v="13"/>
    <s v="Atl Rafaela"/>
    <n v="24"/>
    <n v="19"/>
    <n v="6"/>
    <n v="6"/>
    <n v="7"/>
    <x v="25"/>
    <x v="5"/>
    <n v="3"/>
    <s v="SIN"/>
    <n v="0.42105263157894735"/>
    <n v="0.66666666666666663"/>
    <n v="0.44824561403508767"/>
    <n v="0"/>
  </r>
  <r>
    <x v="5"/>
    <n v="14"/>
    <s v="Belgrano"/>
    <n v="24"/>
    <n v="19"/>
    <n v="6"/>
    <n v="6"/>
    <n v="7"/>
    <x v="23"/>
    <x v="5"/>
    <n v="3"/>
    <s v="SIN"/>
    <n v="0.42105263157894735"/>
    <n v="0.66666666666666663"/>
    <n v="0.44824561403508767"/>
    <n v="0"/>
  </r>
  <r>
    <x v="5"/>
    <n v="15"/>
    <s v="San Martin (SJ)"/>
    <n v="22"/>
    <n v="19"/>
    <n v="6"/>
    <n v="4"/>
    <n v="9"/>
    <x v="24"/>
    <x v="5"/>
    <n v="3"/>
    <s v="SIN"/>
    <n v="0.38596491228070173"/>
    <n v="0.66666666666666663"/>
    <n v="0.44824561403508767"/>
    <n v="0"/>
  </r>
  <r>
    <x v="5"/>
    <n v="16"/>
    <s v="Independiente"/>
    <n v="20"/>
    <n v="19"/>
    <n v="5"/>
    <n v="5"/>
    <n v="9"/>
    <x v="3"/>
    <x v="5"/>
    <n v="3"/>
    <s v="SIN"/>
    <n v="0.35087719298245612"/>
    <n v="0.66666666666666663"/>
    <n v="0.44824561403508767"/>
    <n v="0"/>
  </r>
  <r>
    <x v="5"/>
    <n v="17"/>
    <s v="Racing Club"/>
    <n v="19"/>
    <n v="19"/>
    <n v="5"/>
    <n v="4"/>
    <n v="10"/>
    <x v="15"/>
    <x v="5"/>
    <n v="3"/>
    <s v="SIN"/>
    <n v="0.33333333333333331"/>
    <n v="0.66666666666666663"/>
    <n v="0.44824561403508767"/>
    <n v="0"/>
  </r>
  <r>
    <x v="5"/>
    <n v="18"/>
    <s v="Godoy Cruz"/>
    <n v="14"/>
    <n v="19"/>
    <n v="2"/>
    <n v="8"/>
    <n v="9"/>
    <x v="16"/>
    <x v="5"/>
    <n v="3"/>
    <s v="SIN"/>
    <n v="0.24561403508771928"/>
    <n v="0.66666666666666663"/>
    <n v="0.44824561403508767"/>
    <n v="0"/>
  </r>
  <r>
    <x v="5"/>
    <n v="19"/>
    <s v="Olimpo"/>
    <n v="13"/>
    <n v="19"/>
    <n v="3"/>
    <n v="4"/>
    <n v="12"/>
    <x v="22"/>
    <x v="5"/>
    <n v="3"/>
    <s v="SIN"/>
    <n v="0.22807017543859648"/>
    <n v="0.66666666666666663"/>
    <n v="0.44824561403508767"/>
    <n v="0"/>
  </r>
  <r>
    <x v="5"/>
    <n v="20"/>
    <s v="Banfield"/>
    <n v="11"/>
    <n v="19"/>
    <n v="2"/>
    <n v="5"/>
    <n v="12"/>
    <x v="0"/>
    <x v="5"/>
    <n v="3"/>
    <s v="SIN"/>
    <n v="0.19298245614035087"/>
    <n v="0.66666666666666663"/>
    <n v="0.44824561403508767"/>
    <n v="0"/>
  </r>
  <r>
    <x v="6"/>
    <n v="1"/>
    <s v="Velez"/>
    <n v="41"/>
    <n v="19"/>
    <n v="13"/>
    <n v="2"/>
    <n v="4"/>
    <x v="4"/>
    <x v="6"/>
    <n v="4"/>
    <s v="SIN"/>
    <n v="0.7192982456140351"/>
    <n v="0.7192982456140351"/>
    <n v="0.44385964912280695"/>
    <n v="1"/>
  </r>
  <r>
    <x v="6"/>
    <n v="2"/>
    <s v="Newells"/>
    <n v="36"/>
    <n v="19"/>
    <n v="9"/>
    <n v="9"/>
    <n v="1"/>
    <x v="1"/>
    <x v="6"/>
    <n v="4"/>
    <s v="SIN"/>
    <n v="0.63157894736842102"/>
    <n v="0.7192982456140351"/>
    <n v="0.44385964912280695"/>
    <n v="1"/>
  </r>
  <r>
    <x v="6"/>
    <n v="3"/>
    <s v="Belgrano"/>
    <n v="36"/>
    <n v="19"/>
    <n v="10"/>
    <n v="6"/>
    <n v="3"/>
    <x v="23"/>
    <x v="6"/>
    <n v="4"/>
    <s v="SIN"/>
    <n v="0.63157894736842102"/>
    <n v="0.7192982456140351"/>
    <n v="0.44385964912280695"/>
    <n v="1"/>
  </r>
  <r>
    <x v="6"/>
    <n v="4"/>
    <s v="Lanus"/>
    <n v="34"/>
    <n v="19"/>
    <n v="10"/>
    <n v="4"/>
    <n v="5"/>
    <x v="8"/>
    <x v="6"/>
    <n v="4"/>
    <s v="SIN"/>
    <n v="0.59649122807017541"/>
    <n v="0.7192982456140351"/>
    <n v="0.44385964912280695"/>
    <n v="1"/>
  </r>
  <r>
    <x v="6"/>
    <n v="5"/>
    <s v="Racing Club"/>
    <n v="33"/>
    <n v="19"/>
    <n v="9"/>
    <n v="6"/>
    <n v="4"/>
    <x v="15"/>
    <x v="6"/>
    <n v="4"/>
    <s v="SIN"/>
    <n v="0.57894736842105265"/>
    <n v="0.7192982456140351"/>
    <n v="0.44385964912280695"/>
    <n v="1"/>
  </r>
  <r>
    <x v="6"/>
    <n v="6"/>
    <s v="Boca Juniors"/>
    <n v="33"/>
    <n v="19"/>
    <n v="9"/>
    <n v="6"/>
    <n v="4"/>
    <x v="10"/>
    <x v="6"/>
    <n v="4"/>
    <s v="SIN"/>
    <n v="0.57894736842105265"/>
    <n v="0.7192982456140351"/>
    <n v="0.44385964912280695"/>
    <n v="1"/>
  </r>
  <r>
    <x v="6"/>
    <n v="7"/>
    <s v="Arsenal"/>
    <n v="31"/>
    <n v="19"/>
    <n v="9"/>
    <n v="4"/>
    <n v="6"/>
    <x v="11"/>
    <x v="6"/>
    <n v="4"/>
    <s v="SIN"/>
    <n v="0.54385964912280704"/>
    <n v="0.7192982456140351"/>
    <n v="0.44385964912280695"/>
    <n v="1"/>
  </r>
  <r>
    <x v="6"/>
    <n v="8"/>
    <s v="River Plate"/>
    <n v="29"/>
    <n v="19"/>
    <n v="7"/>
    <n v="8"/>
    <n v="4"/>
    <x v="13"/>
    <x v="6"/>
    <n v="4"/>
    <s v="SIN"/>
    <n v="0.50877192982456143"/>
    <n v="0.7192982456140351"/>
    <n v="0.44385964912280695"/>
    <n v="1"/>
  </r>
  <r>
    <x v="6"/>
    <n v="9"/>
    <s v="Estudiantes (LP)"/>
    <n v="28"/>
    <n v="19"/>
    <n v="8"/>
    <n v="4"/>
    <n v="7"/>
    <x v="7"/>
    <x v="6"/>
    <n v="4"/>
    <s v="SIN"/>
    <n v="0.49122807017543857"/>
    <n v="0.7192982456140351"/>
    <n v="0.44385964912280695"/>
    <n v="1"/>
  </r>
  <r>
    <x v="6"/>
    <n v="10"/>
    <s v="Colon"/>
    <n v="26"/>
    <n v="19"/>
    <n v="6"/>
    <n v="8"/>
    <n v="5"/>
    <x v="2"/>
    <x v="6"/>
    <n v="4"/>
    <s v="SIN"/>
    <n v="0.45614035087719296"/>
    <n v="0.7192982456140351"/>
    <n v="0.44385964912280695"/>
    <n v="1"/>
  </r>
  <r>
    <x v="6"/>
    <n v="11"/>
    <s v="San Lorenzo"/>
    <n v="26"/>
    <n v="19"/>
    <n v="6"/>
    <n v="8"/>
    <n v="5"/>
    <x v="6"/>
    <x v="6"/>
    <n v="4"/>
    <s v="SIN"/>
    <n v="0.45614035087719296"/>
    <n v="0.7192982456140351"/>
    <n v="0.44385964912280695"/>
    <n v="1"/>
  </r>
  <r>
    <x v="6"/>
    <n v="12"/>
    <s v="All Boys"/>
    <n v="21"/>
    <n v="19"/>
    <n v="5"/>
    <n v="6"/>
    <n v="8"/>
    <x v="20"/>
    <x v="6"/>
    <n v="4"/>
    <s v="SIN"/>
    <n v="0.36842105263157893"/>
    <n v="0.7192982456140351"/>
    <n v="0.44385964912280695"/>
    <n v="0"/>
  </r>
  <r>
    <x v="6"/>
    <n v="13"/>
    <s v="Atl Rafaela"/>
    <n v="20"/>
    <n v="19"/>
    <n v="5"/>
    <n v="5"/>
    <n v="9"/>
    <x v="25"/>
    <x v="6"/>
    <n v="4"/>
    <s v="SIN"/>
    <n v="0.35087719298245612"/>
    <n v="0.7192982456140351"/>
    <n v="0.44385964912280695"/>
    <n v="0"/>
  </r>
  <r>
    <x v="6"/>
    <n v="14"/>
    <s v="Godoy Cruz"/>
    <n v="20"/>
    <n v="19"/>
    <n v="5"/>
    <n v="5"/>
    <n v="9"/>
    <x v="16"/>
    <x v="6"/>
    <n v="4"/>
    <s v="SIN"/>
    <n v="0.35087719298245612"/>
    <n v="0.7192982456140351"/>
    <n v="0.44385964912280695"/>
    <n v="0"/>
  </r>
  <r>
    <x v="6"/>
    <n v="15"/>
    <s v="Quilmes"/>
    <n v="19"/>
    <n v="19"/>
    <n v="3"/>
    <n v="10"/>
    <n v="6"/>
    <x v="21"/>
    <x v="6"/>
    <n v="4"/>
    <s v="SIN"/>
    <n v="0.33333333333333331"/>
    <n v="0.7192982456140351"/>
    <n v="0.44385964912280695"/>
    <n v="0"/>
  </r>
  <r>
    <x v="6"/>
    <n v="16"/>
    <s v="Argentinos"/>
    <n v="19"/>
    <n v="19"/>
    <n v="4"/>
    <n v="7"/>
    <n v="8"/>
    <x v="5"/>
    <x v="6"/>
    <n v="4"/>
    <s v="SIN"/>
    <n v="0.33333333333333331"/>
    <n v="0.7192982456140351"/>
    <n v="0.44385964912280695"/>
    <n v="0"/>
  </r>
  <r>
    <x v="6"/>
    <n v="17"/>
    <s v="San Martin (SJ)"/>
    <n v="17"/>
    <n v="19"/>
    <n v="4"/>
    <n v="5"/>
    <n v="10"/>
    <x v="24"/>
    <x v="6"/>
    <n v="4"/>
    <s v="SIN"/>
    <n v="0.2982456140350877"/>
    <n v="0.7192982456140351"/>
    <n v="0.44385964912280695"/>
    <n v="0"/>
  </r>
  <r>
    <x v="6"/>
    <n v="18"/>
    <s v="Independiente"/>
    <n v="17"/>
    <n v="19"/>
    <n v="3"/>
    <n v="8"/>
    <n v="8"/>
    <x v="3"/>
    <x v="6"/>
    <n v="4"/>
    <s v="SIN"/>
    <n v="0.2982456140350877"/>
    <n v="0.7192982456140351"/>
    <n v="0.44385964912280695"/>
    <n v="0"/>
  </r>
  <r>
    <x v="6"/>
    <n v="19"/>
    <s v="Tigre"/>
    <n v="13"/>
    <n v="19"/>
    <n v="1"/>
    <n v="10"/>
    <n v="8"/>
    <x v="19"/>
    <x v="6"/>
    <n v="4"/>
    <s v="SIN"/>
    <n v="0.22807017543859648"/>
    <n v="0.7192982456140351"/>
    <n v="0.44385964912280695"/>
    <n v="0"/>
  </r>
  <r>
    <x v="6"/>
    <n v="20"/>
    <s v="Union"/>
    <n v="7"/>
    <n v="19"/>
    <n v="0"/>
    <n v="7"/>
    <n v="12"/>
    <x v="26"/>
    <x v="6"/>
    <n v="4"/>
    <s v="SIN"/>
    <n v="0.12280701754385964"/>
    <n v="0.7192982456140351"/>
    <n v="0.44385964912280695"/>
    <n v="0"/>
  </r>
  <r>
    <x v="7"/>
    <n v="1"/>
    <s v="Newells"/>
    <n v="38"/>
    <n v="19"/>
    <n v="12"/>
    <n v="2"/>
    <n v="5"/>
    <x v="1"/>
    <x v="7"/>
    <n v="4"/>
    <s v="SIN"/>
    <n v="0.66666666666666663"/>
    <n v="0.66666666666666663"/>
    <n v="0.44210526315789478"/>
    <n v="1"/>
  </r>
  <r>
    <x v="7"/>
    <n v="2"/>
    <s v="River Plate"/>
    <n v="35"/>
    <n v="19"/>
    <n v="10"/>
    <n v="5"/>
    <n v="4"/>
    <x v="13"/>
    <x v="7"/>
    <n v="4"/>
    <s v="SIN"/>
    <n v="0.61403508771929827"/>
    <n v="0.66666666666666663"/>
    <n v="0.44210526315789478"/>
    <n v="1"/>
  </r>
  <r>
    <x v="7"/>
    <n v="3"/>
    <s v="Lanus"/>
    <n v="33"/>
    <n v="19"/>
    <n v="8"/>
    <n v="9"/>
    <n v="2"/>
    <x v="8"/>
    <x v="7"/>
    <n v="4"/>
    <s v="SIN"/>
    <n v="0.57894736842105265"/>
    <n v="0.66666666666666663"/>
    <n v="0.44210526315789478"/>
    <n v="1"/>
  </r>
  <r>
    <x v="7"/>
    <n v="4"/>
    <s v="San Lorenzo"/>
    <n v="32"/>
    <n v="19"/>
    <n v="8"/>
    <n v="8"/>
    <n v="3"/>
    <x v="6"/>
    <x v="7"/>
    <n v="4"/>
    <s v="SIN"/>
    <n v="0.56140350877192979"/>
    <n v="0.66666666666666663"/>
    <n v="0.44210526315789478"/>
    <n v="1"/>
  </r>
  <r>
    <x v="7"/>
    <n v="5"/>
    <s v="Quilmes"/>
    <n v="31"/>
    <n v="19"/>
    <n v="8"/>
    <n v="7"/>
    <n v="4"/>
    <x v="21"/>
    <x v="7"/>
    <n v="4"/>
    <s v="SIN"/>
    <n v="0.54385964912280704"/>
    <n v="0.66666666666666663"/>
    <n v="0.44210526315789478"/>
    <n v="1"/>
  </r>
  <r>
    <x v="7"/>
    <n v="6"/>
    <s v="Racing Club"/>
    <n v="29"/>
    <n v="19"/>
    <n v="8"/>
    <n v="5"/>
    <n v="6"/>
    <x v="15"/>
    <x v="7"/>
    <n v="4"/>
    <s v="SIN"/>
    <n v="0.50877192982456143"/>
    <n v="0.66666666666666663"/>
    <n v="0.44210526315789478"/>
    <n v="1"/>
  </r>
  <r>
    <x v="7"/>
    <n v="7"/>
    <s v="Godoy Cruz"/>
    <n v="29"/>
    <n v="19"/>
    <n v="7"/>
    <n v="8"/>
    <n v="4"/>
    <x v="16"/>
    <x v="7"/>
    <n v="4"/>
    <s v="SIN"/>
    <n v="0.50877192982456143"/>
    <n v="0.66666666666666663"/>
    <n v="0.44210526315789478"/>
    <n v="1"/>
  </r>
  <r>
    <x v="7"/>
    <n v="8"/>
    <s v="Arsenal"/>
    <n v="29"/>
    <n v="19"/>
    <n v="8"/>
    <n v="5"/>
    <n v="6"/>
    <x v="11"/>
    <x v="7"/>
    <n v="4"/>
    <s v="SIN"/>
    <n v="0.50877192982456143"/>
    <n v="0.66666666666666663"/>
    <n v="0.44210526315789478"/>
    <n v="1"/>
  </r>
  <r>
    <x v="7"/>
    <n v="9"/>
    <s v="San Martin (SJ)"/>
    <n v="26"/>
    <n v="19"/>
    <n v="7"/>
    <n v="5"/>
    <n v="7"/>
    <x v="24"/>
    <x v="7"/>
    <n v="4"/>
    <s v="SIN"/>
    <n v="0.45614035087719296"/>
    <n v="0.66666666666666663"/>
    <n v="0.44210526315789478"/>
    <n v="1"/>
  </r>
  <r>
    <x v="7"/>
    <n v="10"/>
    <s v="Belgrano"/>
    <n v="23"/>
    <n v="19"/>
    <n v="4"/>
    <n v="11"/>
    <n v="4"/>
    <x v="23"/>
    <x v="7"/>
    <n v="4"/>
    <s v="SIN"/>
    <n v="0.40350877192982454"/>
    <n v="0.66666666666666663"/>
    <n v="0.44210526315789478"/>
    <n v="0"/>
  </r>
  <r>
    <x v="7"/>
    <n v="11"/>
    <s v="Atl Rafaela"/>
    <n v="23"/>
    <n v="19"/>
    <n v="5"/>
    <n v="8"/>
    <n v="6"/>
    <x v="25"/>
    <x v="7"/>
    <n v="4"/>
    <s v="SIN"/>
    <n v="0.40350877192982454"/>
    <n v="0.66666666666666663"/>
    <n v="0.44210526315789478"/>
    <n v="0"/>
  </r>
  <r>
    <x v="7"/>
    <n v="12"/>
    <s v="Independiente"/>
    <n v="22"/>
    <n v="19"/>
    <n v="5"/>
    <n v="7"/>
    <n v="7"/>
    <x v="3"/>
    <x v="7"/>
    <n v="4"/>
    <s v="SIN"/>
    <n v="0.38596491228070173"/>
    <n v="0.66666666666666663"/>
    <n v="0.44210526315789478"/>
    <n v="0"/>
  </r>
  <r>
    <x v="7"/>
    <n v="13"/>
    <s v="Tigre"/>
    <n v="21"/>
    <n v="19"/>
    <n v="6"/>
    <n v="3"/>
    <n v="10"/>
    <x v="19"/>
    <x v="7"/>
    <n v="4"/>
    <s v="SIN"/>
    <n v="0.36842105263157893"/>
    <n v="0.66666666666666663"/>
    <n v="0.44210526315789478"/>
    <n v="0"/>
  </r>
  <r>
    <x v="7"/>
    <n v="14"/>
    <s v="Velez"/>
    <n v="20"/>
    <n v="19"/>
    <n v="4"/>
    <n v="8"/>
    <n v="7"/>
    <x v="4"/>
    <x v="7"/>
    <n v="4"/>
    <s v="SIN"/>
    <n v="0.35087719298245612"/>
    <n v="0.66666666666666663"/>
    <n v="0.44210526315789478"/>
    <n v="0"/>
  </r>
  <r>
    <x v="7"/>
    <n v="15"/>
    <s v="Estudiantes (LP)"/>
    <n v="20"/>
    <n v="19"/>
    <n v="4"/>
    <n v="8"/>
    <n v="7"/>
    <x v="7"/>
    <x v="7"/>
    <n v="4"/>
    <s v="SIN"/>
    <n v="0.35087719298245612"/>
    <n v="0.66666666666666663"/>
    <n v="0.44210526315789478"/>
    <n v="0"/>
  </r>
  <r>
    <x v="7"/>
    <n v="16"/>
    <s v="All Boys"/>
    <n v="20"/>
    <n v="19"/>
    <n v="5"/>
    <n v="5"/>
    <n v="9"/>
    <x v="20"/>
    <x v="7"/>
    <n v="4"/>
    <s v="SIN"/>
    <n v="0.35087719298245612"/>
    <n v="0.66666666666666663"/>
    <n v="0.44210526315789478"/>
    <n v="0"/>
  </r>
  <r>
    <x v="7"/>
    <n v="17"/>
    <s v="Colon"/>
    <n v="20"/>
    <n v="19"/>
    <n v="5"/>
    <n v="5"/>
    <n v="9"/>
    <x v="2"/>
    <x v="7"/>
    <n v="4"/>
    <s v="SIN"/>
    <n v="0.35087719298245612"/>
    <n v="0.66666666666666663"/>
    <n v="0.44210526315789478"/>
    <n v="0"/>
  </r>
  <r>
    <x v="7"/>
    <n v="18"/>
    <s v="Argentinos"/>
    <n v="18"/>
    <n v="19"/>
    <n v="4"/>
    <n v="6"/>
    <n v="9"/>
    <x v="5"/>
    <x v="7"/>
    <n v="4"/>
    <s v="SIN"/>
    <n v="0.31578947368421051"/>
    <n v="0.66666666666666663"/>
    <n v="0.44210526315789478"/>
    <n v="0"/>
  </r>
  <r>
    <x v="7"/>
    <n v="19"/>
    <s v="Boca Juniors"/>
    <n v="18"/>
    <n v="19"/>
    <n v="3"/>
    <n v="9"/>
    <n v="7"/>
    <x v="10"/>
    <x v="7"/>
    <n v="4"/>
    <s v="SIN"/>
    <n v="0.31578947368421051"/>
    <n v="0.66666666666666663"/>
    <n v="0.44210526315789478"/>
    <n v="0"/>
  </r>
  <r>
    <x v="7"/>
    <n v="20"/>
    <s v="Union"/>
    <n v="17"/>
    <n v="19"/>
    <n v="3"/>
    <n v="8"/>
    <n v="8"/>
    <x v="26"/>
    <x v="7"/>
    <n v="4"/>
    <s v="SIN"/>
    <n v="0.2982456140350877"/>
    <n v="0.66666666666666663"/>
    <n v="0.44210526315789478"/>
    <n v="0"/>
  </r>
  <r>
    <x v="8"/>
    <n v="1"/>
    <s v="San Lorenzo"/>
    <n v="33"/>
    <n v="19"/>
    <n v="9"/>
    <n v="6"/>
    <n v="4"/>
    <x v="6"/>
    <x v="8"/>
    <n v="5"/>
    <s v="SIN"/>
    <n v="0.57894736842105265"/>
    <n v="0.57894736842105265"/>
    <n v="0.44298245614035087"/>
    <n v="1"/>
  </r>
  <r>
    <x v="8"/>
    <n v="2"/>
    <s v="Lanus"/>
    <n v="31"/>
    <n v="19"/>
    <n v="8"/>
    <n v="7"/>
    <n v="4"/>
    <x v="8"/>
    <x v="8"/>
    <n v="5"/>
    <s v="SIN"/>
    <n v="0.54385964912280704"/>
    <n v="0.57894736842105265"/>
    <n v="0.44298245614035087"/>
    <n v="1"/>
  </r>
  <r>
    <x v="8"/>
    <n v="3"/>
    <s v="Velez"/>
    <n v="31"/>
    <n v="19"/>
    <n v="8"/>
    <n v="7"/>
    <n v="4"/>
    <x v="4"/>
    <x v="8"/>
    <n v="5"/>
    <s v="SIN"/>
    <n v="0.54385964912280704"/>
    <n v="0.57894736842105265"/>
    <n v="0.44298245614035087"/>
    <n v="1"/>
  </r>
  <r>
    <x v="8"/>
    <n v="4"/>
    <s v="Newells"/>
    <n v="31"/>
    <n v="19"/>
    <n v="8"/>
    <n v="7"/>
    <n v="4"/>
    <x v="1"/>
    <x v="8"/>
    <n v="5"/>
    <s v="SIN"/>
    <n v="0.54385964912280704"/>
    <n v="0.57894736842105265"/>
    <n v="0.44298245614035087"/>
    <n v="1"/>
  </r>
  <r>
    <x v="8"/>
    <n v="5"/>
    <s v="Arsenal"/>
    <n v="30"/>
    <n v="19"/>
    <n v="7"/>
    <n v="9"/>
    <n v="3"/>
    <x v="11"/>
    <x v="8"/>
    <n v="5"/>
    <s v="SIN"/>
    <n v="0.52631578947368418"/>
    <n v="0.57894736842105265"/>
    <n v="0.44298245614035087"/>
    <n v="1"/>
  </r>
  <r>
    <x v="8"/>
    <n v="6"/>
    <s v="Belgrano"/>
    <n v="29"/>
    <n v="19"/>
    <n v="8"/>
    <n v="5"/>
    <n v="6"/>
    <x v="23"/>
    <x v="8"/>
    <n v="5"/>
    <s v="SIN"/>
    <n v="0.50877192982456143"/>
    <n v="0.57894736842105265"/>
    <n v="0.44298245614035087"/>
    <n v="1"/>
  </r>
  <r>
    <x v="8"/>
    <n v="7"/>
    <s v="Boca Juniors"/>
    <n v="29"/>
    <n v="19"/>
    <n v="8"/>
    <n v="5"/>
    <n v="6"/>
    <x v="10"/>
    <x v="8"/>
    <n v="5"/>
    <s v="SIN"/>
    <n v="0.50877192982456143"/>
    <n v="0.57894736842105265"/>
    <n v="0.44298245614035087"/>
    <n v="1"/>
  </r>
  <r>
    <x v="8"/>
    <n v="8"/>
    <s v="Atl Rafaela"/>
    <n v="29"/>
    <n v="19"/>
    <n v="8"/>
    <n v="5"/>
    <n v="6"/>
    <x v="25"/>
    <x v="8"/>
    <n v="5"/>
    <s v="SIN"/>
    <n v="0.50877192982456143"/>
    <n v="0.57894736842105265"/>
    <n v="0.44298245614035087"/>
    <n v="1"/>
  </r>
  <r>
    <x v="8"/>
    <n v="9"/>
    <s v="Estudiantes (LP)"/>
    <n v="27"/>
    <n v="19"/>
    <n v="6"/>
    <n v="9"/>
    <n v="4"/>
    <x v="7"/>
    <x v="8"/>
    <n v="5"/>
    <s v="SIN"/>
    <n v="0.47368421052631576"/>
    <n v="0.57894736842105265"/>
    <n v="0.44298245614035087"/>
    <n v="1"/>
  </r>
  <r>
    <x v="8"/>
    <n v="10"/>
    <s v="Rosario Central"/>
    <n v="26"/>
    <n v="19"/>
    <n v="7"/>
    <n v="5"/>
    <n v="7"/>
    <x v="9"/>
    <x v="8"/>
    <n v="5"/>
    <s v="SIN"/>
    <n v="0.45614035087719296"/>
    <n v="0.57894736842105265"/>
    <n v="0.44298245614035087"/>
    <n v="1"/>
  </r>
  <r>
    <x v="8"/>
    <n v="11"/>
    <s v="Gimnasia (LP)"/>
    <n v="26"/>
    <n v="19"/>
    <n v="6"/>
    <n v="8"/>
    <n v="5"/>
    <x v="17"/>
    <x v="8"/>
    <n v="5"/>
    <s v="SIN"/>
    <n v="0.45614035087719296"/>
    <n v="0.57894736842105265"/>
    <n v="0.44298245614035087"/>
    <n v="1"/>
  </r>
  <r>
    <x v="8"/>
    <n v="12"/>
    <s v="Tigre"/>
    <n v="25"/>
    <n v="19"/>
    <n v="7"/>
    <n v="4"/>
    <n v="8"/>
    <x v="19"/>
    <x v="8"/>
    <n v="5"/>
    <s v="SIN"/>
    <n v="0.43859649122807015"/>
    <n v="0.57894736842105265"/>
    <n v="0.44298245614035087"/>
    <n v="0"/>
  </r>
  <r>
    <x v="8"/>
    <n v="13"/>
    <s v="Argentinos"/>
    <n v="25"/>
    <n v="19"/>
    <n v="7"/>
    <n v="4"/>
    <n v="8"/>
    <x v="5"/>
    <x v="8"/>
    <n v="5"/>
    <s v="SIN"/>
    <n v="0.43859649122807015"/>
    <n v="0.57894736842105265"/>
    <n v="0.44298245614035087"/>
    <n v="0"/>
  </r>
  <r>
    <x v="8"/>
    <n v="14"/>
    <s v="Godoy Cruz"/>
    <n v="24"/>
    <n v="19"/>
    <n v="6"/>
    <n v="6"/>
    <n v="7"/>
    <x v="16"/>
    <x v="8"/>
    <n v="5"/>
    <s v="SIN"/>
    <n v="0.42105263157894735"/>
    <n v="0.57894736842105265"/>
    <n v="0.44298245614035087"/>
    <n v="0"/>
  </r>
  <r>
    <x v="8"/>
    <n v="15"/>
    <s v="Olimpo"/>
    <n v="23"/>
    <n v="19"/>
    <n v="6"/>
    <n v="5"/>
    <n v="8"/>
    <x v="22"/>
    <x v="8"/>
    <n v="5"/>
    <s v="SIN"/>
    <n v="0.40350877192982454"/>
    <n v="0.57894736842105265"/>
    <n v="0.44298245614035087"/>
    <n v="0"/>
  </r>
  <r>
    <x v="8"/>
    <n v="16"/>
    <s v="All Boys"/>
    <n v="22"/>
    <n v="19"/>
    <n v="5"/>
    <n v="7"/>
    <n v="7"/>
    <x v="20"/>
    <x v="8"/>
    <n v="5"/>
    <s v="SIN"/>
    <n v="0.38596491228070173"/>
    <n v="0.57894736842105265"/>
    <n v="0.44298245614035087"/>
    <n v="0"/>
  </r>
  <r>
    <x v="8"/>
    <n v="17"/>
    <s v="River Plate"/>
    <n v="21"/>
    <n v="19"/>
    <n v="5"/>
    <n v="6"/>
    <n v="8"/>
    <x v="13"/>
    <x v="8"/>
    <n v="5"/>
    <s v="SIN"/>
    <n v="0.36842105263157893"/>
    <n v="0.57894736842105265"/>
    <n v="0.44298245614035087"/>
    <n v="0"/>
  </r>
  <r>
    <x v="8"/>
    <n v="18"/>
    <s v="Quilmes"/>
    <n v="21"/>
    <n v="19"/>
    <n v="5"/>
    <n v="6"/>
    <n v="8"/>
    <x v="21"/>
    <x v="8"/>
    <n v="5"/>
    <s v="SIN"/>
    <n v="0.36842105263157893"/>
    <n v="0.57894736842105265"/>
    <n v="0.44298245614035087"/>
    <n v="0"/>
  </r>
  <r>
    <x v="8"/>
    <n v="19"/>
    <s v="Racing Club"/>
    <n v="16"/>
    <n v="19"/>
    <n v="4"/>
    <n v="4"/>
    <n v="11"/>
    <x v="15"/>
    <x v="8"/>
    <n v="5"/>
    <s v="SIN"/>
    <n v="0.2807017543859649"/>
    <n v="0.57894736842105265"/>
    <n v="0.44298245614035087"/>
    <n v="0"/>
  </r>
  <r>
    <x v="8"/>
    <n v="20"/>
    <s v="Colon"/>
    <n v="6"/>
    <n v="19"/>
    <n v="3"/>
    <n v="3"/>
    <n v="13"/>
    <x v="2"/>
    <x v="8"/>
    <n v="5"/>
    <s v="SIN"/>
    <n v="0.10526315789473684"/>
    <n v="0.57894736842105265"/>
    <n v="0.44298245614035087"/>
    <n v="0"/>
  </r>
  <r>
    <x v="9"/>
    <n v="1"/>
    <s v="River Plate"/>
    <n v="37"/>
    <n v="19"/>
    <n v="11"/>
    <n v="4"/>
    <n v="4"/>
    <x v="13"/>
    <x v="9"/>
    <n v="5"/>
    <s v="SIN"/>
    <n v="0.64912280701754388"/>
    <n v="0.64912280701754388"/>
    <n v="0.44912280701754381"/>
    <n v="1"/>
  </r>
  <r>
    <x v="9"/>
    <n v="2"/>
    <s v="Boca Juniors"/>
    <n v="32"/>
    <n v="19"/>
    <n v="9"/>
    <n v="5"/>
    <n v="5"/>
    <x v="10"/>
    <x v="9"/>
    <n v="5"/>
    <s v="SIN"/>
    <n v="0.56140350877192979"/>
    <n v="0.64912280701754388"/>
    <n v="0.44912280701754381"/>
    <n v="1"/>
  </r>
  <r>
    <x v="9"/>
    <n v="3"/>
    <s v="Estudiantes (LP)"/>
    <n v="32"/>
    <n v="19"/>
    <n v="8"/>
    <n v="8"/>
    <n v="3"/>
    <x v="7"/>
    <x v="9"/>
    <n v="5"/>
    <s v="SIN"/>
    <n v="0.56140350877192979"/>
    <n v="0.64912280701754388"/>
    <n v="0.44912280701754381"/>
    <n v="1"/>
  </r>
  <r>
    <x v="9"/>
    <n v="4"/>
    <s v="Godoy Cruz"/>
    <n v="32"/>
    <n v="19"/>
    <n v="9"/>
    <n v="5"/>
    <n v="5"/>
    <x v="16"/>
    <x v="9"/>
    <n v="5"/>
    <s v="SIN"/>
    <n v="0.56140350877192979"/>
    <n v="0.64912280701754388"/>
    <n v="0.44912280701754381"/>
    <n v="1"/>
  </r>
  <r>
    <x v="9"/>
    <n v="5"/>
    <s v="Gimnasia (LP)"/>
    <n v="31"/>
    <n v="19"/>
    <n v="9"/>
    <n v="4"/>
    <n v="6"/>
    <x v="17"/>
    <x v="9"/>
    <n v="5"/>
    <s v="SIN"/>
    <n v="0.54385964912280704"/>
    <n v="0.64912280701754388"/>
    <n v="0.44912280701754381"/>
    <n v="1"/>
  </r>
  <r>
    <x v="9"/>
    <n v="6"/>
    <s v="Velez"/>
    <n v="30"/>
    <n v="19"/>
    <n v="9"/>
    <n v="3"/>
    <n v="7"/>
    <x v="4"/>
    <x v="9"/>
    <n v="5"/>
    <s v="SIN"/>
    <n v="0.52631578947368418"/>
    <n v="0.64912280701754388"/>
    <n v="0.44912280701754381"/>
    <n v="1"/>
  </r>
  <r>
    <x v="9"/>
    <n v="7"/>
    <s v="Colon"/>
    <n v="30"/>
    <n v="19"/>
    <n v="8"/>
    <n v="6"/>
    <n v="5"/>
    <x v="2"/>
    <x v="9"/>
    <n v="5"/>
    <s v="SIN"/>
    <n v="0.52631578947368418"/>
    <n v="0.64912280701754388"/>
    <n v="0.44912280701754381"/>
    <n v="1"/>
  </r>
  <r>
    <x v="9"/>
    <n v="8"/>
    <s v="Rosario Central"/>
    <n v="28"/>
    <n v="19"/>
    <n v="7"/>
    <n v="7"/>
    <n v="5"/>
    <x v="9"/>
    <x v="9"/>
    <n v="5"/>
    <s v="SIN"/>
    <n v="0.49122807017543857"/>
    <n v="0.64912280701754388"/>
    <n v="0.44912280701754381"/>
    <n v="1"/>
  </r>
  <r>
    <x v="9"/>
    <n v="9"/>
    <s v="Lanus"/>
    <n v="28"/>
    <n v="19"/>
    <n v="8"/>
    <n v="4"/>
    <n v="7"/>
    <x v="8"/>
    <x v="9"/>
    <n v="5"/>
    <s v="SIN"/>
    <n v="0.49122807017543857"/>
    <n v="0.64912280701754388"/>
    <n v="0.44912280701754381"/>
    <n v="1"/>
  </r>
  <r>
    <x v="9"/>
    <n v="10"/>
    <s v="Olimpo"/>
    <n v="27"/>
    <n v="19"/>
    <n v="7"/>
    <n v="6"/>
    <n v="6"/>
    <x v="22"/>
    <x v="9"/>
    <n v="5"/>
    <s v="SIN"/>
    <n v="0.47368421052631576"/>
    <n v="0.64912280701754388"/>
    <n v="0.44912280701754381"/>
    <n v="1"/>
  </r>
  <r>
    <x v="9"/>
    <n v="11"/>
    <s v="San Lorenzo"/>
    <n v="27"/>
    <n v="19"/>
    <n v="7"/>
    <n v="6"/>
    <n v="6"/>
    <x v="6"/>
    <x v="9"/>
    <n v="5"/>
    <s v="SIN"/>
    <n v="0.47368421052631576"/>
    <n v="0.64912280701754388"/>
    <n v="0.44912280701754381"/>
    <n v="1"/>
  </r>
  <r>
    <x v="9"/>
    <n v="12"/>
    <s v="Newells"/>
    <n v="25"/>
    <n v="19"/>
    <n v="6"/>
    <n v="7"/>
    <n v="6"/>
    <x v="1"/>
    <x v="9"/>
    <n v="5"/>
    <s v="SIN"/>
    <n v="0.43859649122807015"/>
    <n v="0.64912280701754388"/>
    <n v="0.44912280701754381"/>
    <n v="0"/>
  </r>
  <r>
    <x v="9"/>
    <n v="13"/>
    <s v="Tigre"/>
    <n v="24"/>
    <n v="19"/>
    <n v="5"/>
    <n v="9"/>
    <n v="5"/>
    <x v="19"/>
    <x v="9"/>
    <n v="5"/>
    <s v="SIN"/>
    <n v="0.42105263157894735"/>
    <n v="0.64912280701754388"/>
    <n v="0.44912280701754381"/>
    <n v="0"/>
  </r>
  <r>
    <x v="9"/>
    <n v="14"/>
    <s v="Quilmes"/>
    <n v="24"/>
    <n v="19"/>
    <n v="7"/>
    <n v="3"/>
    <n v="9"/>
    <x v="21"/>
    <x v="9"/>
    <n v="5"/>
    <s v="SIN"/>
    <n v="0.42105263157894735"/>
    <n v="0.64912280701754388"/>
    <n v="0.44912280701754381"/>
    <n v="0"/>
  </r>
  <r>
    <x v="9"/>
    <n v="15"/>
    <s v="Belgrano"/>
    <n v="20"/>
    <n v="19"/>
    <n v="3"/>
    <n v="11"/>
    <n v="5"/>
    <x v="23"/>
    <x v="9"/>
    <n v="5"/>
    <s v="SIN"/>
    <n v="0.35087719298245612"/>
    <n v="0.64912280701754388"/>
    <n v="0.44912280701754381"/>
    <n v="0"/>
  </r>
  <r>
    <x v="9"/>
    <n v="16"/>
    <s v="Atl Rafaela"/>
    <n v="20"/>
    <n v="19"/>
    <n v="4"/>
    <n v="8"/>
    <n v="7"/>
    <x v="25"/>
    <x v="9"/>
    <n v="5"/>
    <s v="SIN"/>
    <n v="0.35087719298245612"/>
    <n v="0.64912280701754388"/>
    <n v="0.44912280701754381"/>
    <n v="0"/>
  </r>
  <r>
    <x v="9"/>
    <n v="17"/>
    <s v="Arsenal"/>
    <n v="18"/>
    <n v="19"/>
    <n v="5"/>
    <n v="3"/>
    <n v="11"/>
    <x v="11"/>
    <x v="9"/>
    <n v="5"/>
    <s v="SIN"/>
    <n v="0.31578947368421051"/>
    <n v="0.64912280701754388"/>
    <n v="0.44912280701754381"/>
    <n v="0"/>
  </r>
  <r>
    <x v="9"/>
    <n v="18"/>
    <s v="Racing Club"/>
    <n v="17"/>
    <n v="19"/>
    <n v="4"/>
    <n v="5"/>
    <n v="10"/>
    <x v="15"/>
    <x v="9"/>
    <n v="5"/>
    <s v="SIN"/>
    <n v="0.2982456140350877"/>
    <n v="0.64912280701754388"/>
    <n v="0.44912280701754381"/>
    <n v="0"/>
  </r>
  <r>
    <x v="9"/>
    <n v="19"/>
    <s v="Argentinos"/>
    <n v="15"/>
    <n v="19"/>
    <n v="3"/>
    <n v="6"/>
    <n v="10"/>
    <x v="5"/>
    <x v="9"/>
    <n v="5"/>
    <s v="SIN"/>
    <n v="0.26315789473684209"/>
    <n v="0.64912280701754388"/>
    <n v="0.44912280701754381"/>
    <n v="0"/>
  </r>
  <r>
    <x v="9"/>
    <n v="20"/>
    <s v="All Boys"/>
    <n v="15"/>
    <n v="19"/>
    <n v="3"/>
    <n v="6"/>
    <n v="10"/>
    <x v="20"/>
    <x v="9"/>
    <n v="5"/>
    <s v="SIN"/>
    <n v="0.26315789473684209"/>
    <n v="0.64912280701754388"/>
    <n v="0.44912280701754381"/>
    <n v="0"/>
  </r>
  <r>
    <x v="10"/>
    <n v="1"/>
    <s v="Racing Club"/>
    <n v="41"/>
    <n v="19"/>
    <n v="13"/>
    <n v="2"/>
    <n v="4"/>
    <x v="15"/>
    <x v="10"/>
    <n v="6"/>
    <s v="SIN"/>
    <n v="0.7192982456140351"/>
    <n v="0.7192982456140351"/>
    <n v="0.46052631578947362"/>
    <n v="1"/>
  </r>
  <r>
    <x v="10"/>
    <n v="2"/>
    <s v="River Plate"/>
    <n v="39"/>
    <n v="19"/>
    <n v="11"/>
    <n v="6"/>
    <n v="2"/>
    <x v="13"/>
    <x v="10"/>
    <n v="6"/>
    <s v="SIN"/>
    <n v="0.68421052631578949"/>
    <n v="0.7192982456140351"/>
    <n v="0.46052631578947362"/>
    <n v="1"/>
  </r>
  <r>
    <x v="10"/>
    <n v="3"/>
    <s v="Lanus"/>
    <n v="35"/>
    <n v="19"/>
    <n v="10"/>
    <n v="5"/>
    <n v="4"/>
    <x v="8"/>
    <x v="10"/>
    <n v="6"/>
    <s v="SIN"/>
    <n v="0.61403508771929827"/>
    <n v="0.7192982456140351"/>
    <n v="0.46052631578947362"/>
    <n v="1"/>
  </r>
  <r>
    <x v="10"/>
    <n v="4"/>
    <s v="Independiente"/>
    <n v="33"/>
    <n v="19"/>
    <n v="10"/>
    <n v="3"/>
    <n v="6"/>
    <x v="3"/>
    <x v="10"/>
    <n v="6"/>
    <s v="SIN"/>
    <n v="0.57894736842105265"/>
    <n v="0.7192982456140351"/>
    <n v="0.46052631578947362"/>
    <n v="1"/>
  </r>
  <r>
    <x v="10"/>
    <n v="5"/>
    <s v="Boca Juniors"/>
    <n v="31"/>
    <n v="19"/>
    <n v="9"/>
    <n v="4"/>
    <n v="6"/>
    <x v="10"/>
    <x v="10"/>
    <n v="6"/>
    <s v="SIN"/>
    <n v="0.54385964912280704"/>
    <n v="0.7192982456140351"/>
    <n v="0.46052631578947362"/>
    <n v="1"/>
  </r>
  <r>
    <x v="10"/>
    <n v="6"/>
    <s v="Estudiantes (LP)"/>
    <n v="31"/>
    <n v="19"/>
    <n v="9"/>
    <n v="4"/>
    <n v="6"/>
    <x v="7"/>
    <x v="10"/>
    <n v="6"/>
    <s v="SIN"/>
    <n v="0.54385964912280704"/>
    <n v="0.7192982456140351"/>
    <n v="0.46052631578947362"/>
    <n v="1"/>
  </r>
  <r>
    <x v="10"/>
    <n v="7"/>
    <s v="Tigre"/>
    <n v="26"/>
    <n v="19"/>
    <n v="8"/>
    <n v="2"/>
    <n v="9"/>
    <x v="19"/>
    <x v="10"/>
    <n v="6"/>
    <s v="SIN"/>
    <n v="0.45614035087719296"/>
    <n v="0.7192982456140351"/>
    <n v="0.46052631578947362"/>
    <n v="0"/>
  </r>
  <r>
    <x v="10"/>
    <n v="8"/>
    <s v="San Lorenzo"/>
    <n v="26"/>
    <n v="19"/>
    <n v="8"/>
    <n v="2"/>
    <n v="9"/>
    <x v="6"/>
    <x v="10"/>
    <n v="6"/>
    <s v="SIN"/>
    <n v="0.45614035087719296"/>
    <n v="0.7192982456140351"/>
    <n v="0.46052631578947362"/>
    <n v="0"/>
  </r>
  <r>
    <x v="10"/>
    <n v="9"/>
    <s v="Arsenal"/>
    <n v="26"/>
    <n v="19"/>
    <n v="7"/>
    <n v="5"/>
    <n v="7"/>
    <x v="11"/>
    <x v="10"/>
    <n v="6"/>
    <s v="SIN"/>
    <n v="0.45614035087719296"/>
    <n v="0.7192982456140351"/>
    <n v="0.46052631578947362"/>
    <n v="0"/>
  </r>
  <r>
    <x v="10"/>
    <n v="10"/>
    <s v="Belgrano"/>
    <n v="25"/>
    <n v="19"/>
    <n v="7"/>
    <n v="4"/>
    <n v="8"/>
    <x v="23"/>
    <x v="10"/>
    <n v="6"/>
    <s v="SIN"/>
    <n v="0.43859649122807015"/>
    <n v="0.7192982456140351"/>
    <n v="0.46052631578947362"/>
    <n v="0"/>
  </r>
  <r>
    <x v="10"/>
    <n v="11"/>
    <s v="Velez"/>
    <n v="25"/>
    <n v="19"/>
    <n v="7"/>
    <n v="4"/>
    <n v="8"/>
    <x v="4"/>
    <x v="10"/>
    <n v="6"/>
    <s v="SIN"/>
    <n v="0.43859649122807015"/>
    <n v="0.7192982456140351"/>
    <n v="0.46052631578947362"/>
    <n v="0"/>
  </r>
  <r>
    <x v="10"/>
    <n v="12"/>
    <s v="Newells"/>
    <n v="25"/>
    <n v="19"/>
    <n v="6"/>
    <n v="7"/>
    <n v="6"/>
    <x v="1"/>
    <x v="10"/>
    <n v="6"/>
    <s v="SIN"/>
    <n v="0.43859649122807015"/>
    <n v="0.7192982456140351"/>
    <n v="0.46052631578947362"/>
    <n v="0"/>
  </r>
  <r>
    <x v="10"/>
    <n v="13"/>
    <s v="Atl Rafaela"/>
    <n v="25"/>
    <n v="19"/>
    <n v="7"/>
    <n v="4"/>
    <n v="8"/>
    <x v="25"/>
    <x v="10"/>
    <n v="6"/>
    <s v="SIN"/>
    <n v="0.43859649122807015"/>
    <n v="0.7192982456140351"/>
    <n v="0.46052631578947362"/>
    <n v="0"/>
  </r>
  <r>
    <x v="10"/>
    <n v="14"/>
    <s v="Gimnasia (LP)"/>
    <n v="24"/>
    <n v="19"/>
    <n v="6"/>
    <n v="6"/>
    <n v="7"/>
    <x v="17"/>
    <x v="10"/>
    <n v="6"/>
    <s v="SIN"/>
    <n v="0.42105263157894735"/>
    <n v="0.7192982456140351"/>
    <n v="0.46052631578947362"/>
    <n v="0"/>
  </r>
  <r>
    <x v="10"/>
    <n v="15"/>
    <s v="Rosario Central"/>
    <n v="21"/>
    <n v="19"/>
    <n v="6"/>
    <n v="3"/>
    <n v="10"/>
    <x v="9"/>
    <x v="10"/>
    <n v="6"/>
    <s v="SIN"/>
    <n v="0.36842105263157893"/>
    <n v="0.7192982456140351"/>
    <n v="0.46052631578947362"/>
    <n v="0"/>
  </r>
  <r>
    <x v="10"/>
    <n v="16"/>
    <s v="Godoy Cruz"/>
    <n v="21"/>
    <n v="19"/>
    <n v="5"/>
    <n v="6"/>
    <n v="8"/>
    <x v="16"/>
    <x v="10"/>
    <n v="6"/>
    <s v="SIN"/>
    <n v="0.36842105263157893"/>
    <n v="0.7192982456140351"/>
    <n v="0.46052631578947362"/>
    <n v="0"/>
  </r>
  <r>
    <x v="10"/>
    <n v="17"/>
    <s v="Banfield"/>
    <n v="20"/>
    <n v="19"/>
    <n v="5"/>
    <n v="5"/>
    <n v="9"/>
    <x v="0"/>
    <x v="10"/>
    <n v="6"/>
    <s v="SIN"/>
    <n v="0.35087719298245612"/>
    <n v="0.7192982456140351"/>
    <n v="0.46052631578947362"/>
    <n v="0"/>
  </r>
  <r>
    <x v="10"/>
    <n v="18"/>
    <s v="Def y Justicia"/>
    <n v="20"/>
    <n v="19"/>
    <n v="5"/>
    <n v="5"/>
    <n v="9"/>
    <x v="27"/>
    <x v="10"/>
    <n v="6"/>
    <s v="SIN"/>
    <n v="0.35087719298245612"/>
    <n v="0.7192982456140351"/>
    <n v="0.46052631578947362"/>
    <n v="0"/>
  </r>
  <r>
    <x v="10"/>
    <n v="19"/>
    <s v="Olimpo"/>
    <n v="19"/>
    <n v="19"/>
    <n v="4"/>
    <n v="7"/>
    <n v="8"/>
    <x v="22"/>
    <x v="10"/>
    <n v="6"/>
    <s v="SIN"/>
    <n v="0.33333333333333331"/>
    <n v="0.7192982456140351"/>
    <n v="0.46052631578947362"/>
    <n v="0"/>
  </r>
  <r>
    <x v="10"/>
    <n v="20"/>
    <s v="Quilmes"/>
    <n v="12"/>
    <n v="19"/>
    <n v="2"/>
    <n v="6"/>
    <n v="11"/>
    <x v="21"/>
    <x v="10"/>
    <n v="6"/>
    <s v="SIN"/>
    <n v="0.21052631578947367"/>
    <n v="0.7192982456140351"/>
    <n v="0.46052631578947362"/>
    <n v="0"/>
  </r>
  <r>
    <x v="11"/>
    <n v="1"/>
    <s v="Boca Juniors"/>
    <n v="64"/>
    <n v="30"/>
    <n v="20"/>
    <n v="4"/>
    <n v="6"/>
    <x v="10"/>
    <x v="11"/>
    <n v="7"/>
    <s v="SIN"/>
    <n v="0.71111111111111114"/>
    <n v="0.71111111111111114"/>
    <n v="0.44814814814814835"/>
    <n v="1"/>
  </r>
  <r>
    <x v="11"/>
    <n v="2"/>
    <s v="San Lorenzo"/>
    <n v="61"/>
    <n v="30"/>
    <n v="18"/>
    <n v="7"/>
    <n v="5"/>
    <x v="6"/>
    <x v="11"/>
    <n v="7"/>
    <s v="SIN"/>
    <n v="0.67777777777777781"/>
    <n v="0.71111111111111114"/>
    <n v="0.44814814814814835"/>
    <n v="1"/>
  </r>
  <r>
    <x v="11"/>
    <n v="3"/>
    <s v="Rosario Central"/>
    <n v="59"/>
    <n v="30"/>
    <n v="16"/>
    <n v="11"/>
    <n v="3"/>
    <x v="9"/>
    <x v="11"/>
    <n v="7"/>
    <s v="SIN"/>
    <n v="0.65555555555555556"/>
    <n v="0.71111111111111114"/>
    <n v="0.44814814814814835"/>
    <n v="1"/>
  </r>
  <r>
    <x v="11"/>
    <n v="4"/>
    <s v="Racing Club"/>
    <n v="57"/>
    <n v="30"/>
    <n v="16"/>
    <n v="9"/>
    <n v="5"/>
    <x v="15"/>
    <x v="11"/>
    <n v="7"/>
    <s v="SIN"/>
    <n v="0.6333333333333333"/>
    <n v="0.71111111111111114"/>
    <n v="0.44814814814814835"/>
    <n v="1"/>
  </r>
  <r>
    <x v="11"/>
    <n v="5"/>
    <s v="Independiente"/>
    <n v="54"/>
    <n v="30"/>
    <n v="14"/>
    <n v="12"/>
    <n v="4"/>
    <x v="3"/>
    <x v="11"/>
    <n v="7"/>
    <s v="SIN"/>
    <n v="0.6"/>
    <n v="0.71111111111111114"/>
    <n v="0.44814814814814835"/>
    <n v="1"/>
  </r>
  <r>
    <x v="11"/>
    <n v="6"/>
    <s v="Belgrano"/>
    <n v="51"/>
    <n v="30"/>
    <n v="14"/>
    <n v="9"/>
    <n v="7"/>
    <x v="23"/>
    <x v="11"/>
    <n v="7"/>
    <s v="SIN"/>
    <n v="0.56666666666666665"/>
    <n v="0.71111111111111114"/>
    <n v="0.44814814814814835"/>
    <n v="1"/>
  </r>
  <r>
    <x v="11"/>
    <n v="7"/>
    <s v="Estudiantes (LP)"/>
    <n v="51"/>
    <n v="30"/>
    <n v="14"/>
    <n v="9"/>
    <n v="7"/>
    <x v="7"/>
    <x v="11"/>
    <n v="7"/>
    <s v="SIN"/>
    <n v="0.56666666666666665"/>
    <n v="0.71111111111111114"/>
    <n v="0.44814814814814835"/>
    <n v="1"/>
  </r>
  <r>
    <x v="11"/>
    <n v="8"/>
    <s v="Banfield"/>
    <n v="50"/>
    <n v="30"/>
    <n v="14"/>
    <n v="8"/>
    <n v="8"/>
    <x v="0"/>
    <x v="11"/>
    <n v="7"/>
    <s v="SIN"/>
    <n v="0.55555555555555558"/>
    <n v="0.71111111111111114"/>
    <n v="0.44814814814814835"/>
    <n v="1"/>
  </r>
  <r>
    <x v="11"/>
    <n v="9"/>
    <s v="River Plate"/>
    <n v="49"/>
    <n v="30"/>
    <n v="13"/>
    <n v="10"/>
    <n v="7"/>
    <x v="13"/>
    <x v="11"/>
    <n v="7"/>
    <s v="SIN"/>
    <n v="0.5444444444444444"/>
    <n v="0.71111111111111114"/>
    <n v="0.44814814814814835"/>
    <n v="1"/>
  </r>
  <r>
    <x v="11"/>
    <n v="10"/>
    <s v="Tigre"/>
    <n v="46"/>
    <n v="30"/>
    <n v="12"/>
    <n v="10"/>
    <n v="8"/>
    <x v="19"/>
    <x v="11"/>
    <n v="7"/>
    <s v="SIN"/>
    <n v="0.51111111111111107"/>
    <n v="0.71111111111111114"/>
    <n v="0.44814814814814835"/>
    <n v="1"/>
  </r>
  <r>
    <x v="11"/>
    <n v="11"/>
    <s v="Quilmes"/>
    <n v="45"/>
    <n v="30"/>
    <n v="13"/>
    <n v="6"/>
    <n v="11"/>
    <x v="21"/>
    <x v="11"/>
    <n v="7"/>
    <s v="SIN"/>
    <n v="0.5"/>
    <n v="0.71111111111111114"/>
    <n v="0.44814814814814835"/>
    <n v="1"/>
  </r>
  <r>
    <x v="11"/>
    <n v="12"/>
    <s v="Gimnasia (LP)"/>
    <n v="44"/>
    <n v="30"/>
    <n v="12"/>
    <n v="8"/>
    <n v="10"/>
    <x v="17"/>
    <x v="11"/>
    <n v="7"/>
    <s v="SIN"/>
    <n v="0.48888888888888887"/>
    <n v="0.71111111111111114"/>
    <n v="0.44814814814814835"/>
    <n v="1"/>
  </r>
  <r>
    <x v="11"/>
    <n v="13"/>
    <s v="Lanus"/>
    <n v="42"/>
    <n v="30"/>
    <n v="10"/>
    <n v="12"/>
    <n v="8"/>
    <x v="8"/>
    <x v="11"/>
    <n v="7"/>
    <s v="SIN"/>
    <n v="0.46666666666666667"/>
    <n v="0.71111111111111114"/>
    <n v="0.44814814814814835"/>
    <n v="1"/>
  </r>
  <r>
    <x v="11"/>
    <n v="14"/>
    <s v="Union"/>
    <n v="41"/>
    <n v="30"/>
    <n v="9"/>
    <n v="14"/>
    <n v="7"/>
    <x v="26"/>
    <x v="11"/>
    <n v="7"/>
    <s v="SIN"/>
    <n v="0.45555555555555555"/>
    <n v="0.71111111111111114"/>
    <n v="0.44814814814814835"/>
    <n v="1"/>
  </r>
  <r>
    <x v="11"/>
    <n v="15"/>
    <s v="Aldosivi"/>
    <n v="40"/>
    <n v="30"/>
    <n v="11"/>
    <n v="7"/>
    <n v="12"/>
    <x v="28"/>
    <x v="11"/>
    <n v="7"/>
    <s v="SIN"/>
    <n v="0.44444444444444442"/>
    <n v="0.71111111111111114"/>
    <n v="0.44814814814814835"/>
    <n v="0"/>
  </r>
  <r>
    <x v="11"/>
    <n v="16"/>
    <s v="Newells"/>
    <n v="40"/>
    <n v="30"/>
    <n v="10"/>
    <n v="10"/>
    <n v="10"/>
    <x v="1"/>
    <x v="11"/>
    <n v="7"/>
    <s v="SIN"/>
    <n v="0.44444444444444442"/>
    <n v="0.71111111111111114"/>
    <n v="0.44814814814814835"/>
    <n v="0"/>
  </r>
  <r>
    <x v="11"/>
    <n v="17"/>
    <s v="San Martin (SJ)"/>
    <n v="37"/>
    <n v="30"/>
    <n v="8"/>
    <n v="13"/>
    <n v="9"/>
    <x v="24"/>
    <x v="11"/>
    <n v="7"/>
    <s v="SIN"/>
    <n v="0.41111111111111109"/>
    <n v="0.71111111111111114"/>
    <n v="0.44814814814814835"/>
    <n v="0"/>
  </r>
  <r>
    <x v="11"/>
    <n v="18"/>
    <s v="Olimpo"/>
    <n v="36"/>
    <n v="30"/>
    <n v="8"/>
    <n v="12"/>
    <n v="10"/>
    <x v="22"/>
    <x v="11"/>
    <n v="7"/>
    <s v="SIN"/>
    <n v="0.4"/>
    <n v="0.71111111111111114"/>
    <n v="0.44814814814814835"/>
    <n v="0"/>
  </r>
  <r>
    <x v="11"/>
    <n v="19"/>
    <s v="Colon"/>
    <n v="34"/>
    <n v="30"/>
    <n v="7"/>
    <n v="13"/>
    <n v="10"/>
    <x v="2"/>
    <x v="11"/>
    <n v="7"/>
    <s v="SIN"/>
    <n v="0.37777777777777777"/>
    <n v="0.71111111111111114"/>
    <n v="0.44814814814814835"/>
    <n v="0"/>
  </r>
  <r>
    <x v="11"/>
    <n v="20"/>
    <s v="Argentinos"/>
    <n v="33"/>
    <n v="30"/>
    <n v="8"/>
    <n v="9"/>
    <n v="13"/>
    <x v="5"/>
    <x v="11"/>
    <n v="7"/>
    <s v="SIN"/>
    <n v="0.36666666666666664"/>
    <n v="0.71111111111111114"/>
    <n v="0.44814814814814835"/>
    <n v="0"/>
  </r>
  <r>
    <x v="11"/>
    <n v="21"/>
    <s v="Def y Justicia"/>
    <n v="32"/>
    <n v="30"/>
    <n v="8"/>
    <n v="8"/>
    <n v="14"/>
    <x v="27"/>
    <x v="11"/>
    <n v="7"/>
    <s v="SIN"/>
    <n v="0.35555555555555557"/>
    <n v="0.71111111111111114"/>
    <n v="0.44814814814814835"/>
    <n v="0"/>
  </r>
  <r>
    <x v="11"/>
    <n v="22"/>
    <s v="Godoy Cruz"/>
    <n v="32"/>
    <n v="30"/>
    <n v="8"/>
    <n v="8"/>
    <n v="14"/>
    <x v="16"/>
    <x v="11"/>
    <n v="7"/>
    <s v="SIN"/>
    <n v="0.35555555555555557"/>
    <n v="0.71111111111111114"/>
    <n v="0.44814814814814835"/>
    <n v="0"/>
  </r>
  <r>
    <x v="11"/>
    <n v="23"/>
    <s v="Huracan"/>
    <n v="30"/>
    <n v="30"/>
    <n v="6"/>
    <n v="12"/>
    <n v="12"/>
    <x v="18"/>
    <x v="11"/>
    <n v="7"/>
    <s v="SIN"/>
    <n v="0.33333333333333331"/>
    <n v="0.71111111111111114"/>
    <n v="0.44814814814814835"/>
    <n v="0"/>
  </r>
  <r>
    <x v="11"/>
    <n v="24"/>
    <s v="Sarmiento (J)"/>
    <n v="30"/>
    <n v="30"/>
    <n v="7"/>
    <n v="9"/>
    <n v="14"/>
    <x v="29"/>
    <x v="11"/>
    <n v="7"/>
    <s v="SIN"/>
    <n v="0.33333333333333331"/>
    <n v="0.71111111111111114"/>
    <n v="0.44814814814814835"/>
    <n v="0"/>
  </r>
  <r>
    <x v="11"/>
    <n v="25"/>
    <s v="Temperley"/>
    <n v="30"/>
    <n v="30"/>
    <n v="6"/>
    <n v="12"/>
    <n v="12"/>
    <x v="30"/>
    <x v="11"/>
    <n v="7"/>
    <s v="SIN"/>
    <n v="0.33333333333333331"/>
    <n v="0.71111111111111114"/>
    <n v="0.44814814814814835"/>
    <n v="0"/>
  </r>
  <r>
    <x v="11"/>
    <n v="26"/>
    <s v="Nueva Chicago"/>
    <n v="29"/>
    <n v="30"/>
    <n v="7"/>
    <n v="8"/>
    <n v="15"/>
    <x v="31"/>
    <x v="11"/>
    <n v="7"/>
    <s v="SIN"/>
    <n v="0.32222222222222224"/>
    <n v="0.71111111111111114"/>
    <n v="0.44814814814814835"/>
    <n v="0"/>
  </r>
  <r>
    <x v="11"/>
    <n v="27"/>
    <s v="Velez"/>
    <n v="29"/>
    <n v="30"/>
    <n v="7"/>
    <n v="8"/>
    <n v="15"/>
    <x v="4"/>
    <x v="11"/>
    <n v="7"/>
    <s v="SIN"/>
    <n v="0.32222222222222224"/>
    <n v="0.71111111111111114"/>
    <n v="0.44814814814814835"/>
    <n v="0"/>
  </r>
  <r>
    <x v="11"/>
    <n v="28"/>
    <s v="Arsenal"/>
    <n v="27"/>
    <n v="30"/>
    <n v="7"/>
    <n v="6"/>
    <n v="17"/>
    <x v="11"/>
    <x v="11"/>
    <n v="7"/>
    <s v="SIN"/>
    <n v="0.3"/>
    <n v="0.71111111111111114"/>
    <n v="0.44814814814814835"/>
    <n v="0"/>
  </r>
  <r>
    <x v="11"/>
    <n v="29"/>
    <s v="Atl Rafaela"/>
    <n v="23"/>
    <n v="30"/>
    <n v="4"/>
    <n v="11"/>
    <n v="15"/>
    <x v="25"/>
    <x v="11"/>
    <n v="7"/>
    <s v="SIN"/>
    <n v="0.25555555555555554"/>
    <n v="0.71111111111111114"/>
    <n v="0.44814814814814835"/>
    <n v="0"/>
  </r>
  <r>
    <x v="11"/>
    <n v="30"/>
    <s v="Crucero (M)"/>
    <n v="14"/>
    <n v="30"/>
    <n v="3"/>
    <n v="5"/>
    <n v="22"/>
    <x v="32"/>
    <x v="11"/>
    <n v="7"/>
    <s v="SIN"/>
    <n v="0.15555555555555556"/>
    <n v="0.71111111111111114"/>
    <n v="0.44814814814814835"/>
    <n v="0"/>
  </r>
  <r>
    <x v="12"/>
    <n v="1"/>
    <s v="San Lorenzo"/>
    <n v="34"/>
    <n v="16"/>
    <n v="10"/>
    <n v="4"/>
    <n v="2"/>
    <x v="6"/>
    <x v="12"/>
    <n v="8"/>
    <s v="SIN"/>
    <n v="0.70833333333333337"/>
    <n v="0.79166666666666663"/>
    <n v="0.45138888888888895"/>
    <n v="1"/>
  </r>
  <r>
    <x v="12"/>
    <n v="2"/>
    <s v="Godoy Cruz"/>
    <n v="33"/>
    <n v="16"/>
    <n v="10"/>
    <n v="3"/>
    <n v="3"/>
    <x v="16"/>
    <x v="12"/>
    <n v="8"/>
    <s v="SIN"/>
    <n v="0.6875"/>
    <n v="0.79166666666666663"/>
    <n v="0.45138888888888895"/>
    <n v="1"/>
  </r>
  <r>
    <x v="12"/>
    <n v="3"/>
    <s v="Independiente"/>
    <n v="27"/>
    <n v="16"/>
    <n v="7"/>
    <n v="6"/>
    <n v="3"/>
    <x v="3"/>
    <x v="12"/>
    <n v="8"/>
    <s v="SIN"/>
    <n v="0.5625"/>
    <n v="0.79166666666666663"/>
    <n v="0.45138888888888895"/>
    <n v="1"/>
  </r>
  <r>
    <x v="12"/>
    <n v="4"/>
    <s v="Arsenal"/>
    <n v="27"/>
    <n v="16"/>
    <n v="8"/>
    <n v="3"/>
    <n v="5"/>
    <x v="11"/>
    <x v="12"/>
    <n v="8"/>
    <s v="SIN"/>
    <n v="0.5625"/>
    <n v="0.79166666666666663"/>
    <n v="0.45138888888888895"/>
    <n v="1"/>
  </r>
  <r>
    <x v="12"/>
    <n v="5"/>
    <s v="Gimnasia (LP)"/>
    <n v="25"/>
    <n v="16"/>
    <n v="7"/>
    <n v="4"/>
    <n v="5"/>
    <x v="17"/>
    <x v="12"/>
    <n v="8"/>
    <s v="SIN"/>
    <n v="0.52083333333333337"/>
    <n v="0.79166666666666663"/>
    <n v="0.45138888888888895"/>
    <n v="1"/>
  </r>
  <r>
    <x v="12"/>
    <n v="6"/>
    <s v="Velez"/>
    <n v="24"/>
    <n v="16"/>
    <n v="7"/>
    <n v="3"/>
    <n v="6"/>
    <x v="4"/>
    <x v="12"/>
    <n v="8"/>
    <s v="SIN"/>
    <n v="0.5"/>
    <n v="0.79166666666666663"/>
    <n v="0.45138888888888895"/>
    <n v="1"/>
  </r>
  <r>
    <x v="12"/>
    <n v="7"/>
    <s v="Rosario Central"/>
    <n v="20"/>
    <n v="16"/>
    <n v="5"/>
    <n v="5"/>
    <n v="6"/>
    <x v="9"/>
    <x v="12"/>
    <n v="8"/>
    <s v="SIN"/>
    <n v="0.41666666666666669"/>
    <n v="0.79166666666666663"/>
    <n v="0.45138888888888895"/>
    <n v="0"/>
  </r>
  <r>
    <x v="12"/>
    <n v="8"/>
    <s v="Patronato"/>
    <n v="20"/>
    <n v="16"/>
    <n v="5"/>
    <n v="5"/>
    <n v="6"/>
    <x v="33"/>
    <x v="12"/>
    <n v="8"/>
    <s v="SIN"/>
    <n v="0.41666666666666669"/>
    <n v="0.79166666666666663"/>
    <n v="0.45138888888888895"/>
    <n v="0"/>
  </r>
  <r>
    <x v="12"/>
    <n v="9"/>
    <s v="River Plate"/>
    <n v="18"/>
    <n v="16"/>
    <n v="4"/>
    <n v="6"/>
    <n v="6"/>
    <x v="13"/>
    <x v="12"/>
    <n v="8"/>
    <s v="SIN"/>
    <n v="0.375"/>
    <n v="0.79166666666666663"/>
    <n v="0.45138888888888895"/>
    <n v="0"/>
  </r>
  <r>
    <x v="12"/>
    <n v="10"/>
    <s v="Sarmiento (J)"/>
    <n v="17"/>
    <n v="16"/>
    <n v="4"/>
    <n v="5"/>
    <n v="7"/>
    <x v="29"/>
    <x v="12"/>
    <n v="8"/>
    <s v="SIN"/>
    <n v="0.35416666666666669"/>
    <n v="0.79166666666666663"/>
    <n v="0.45138888888888895"/>
    <n v="0"/>
  </r>
  <r>
    <x v="12"/>
    <n v="11"/>
    <s v="Colon"/>
    <n v="17"/>
    <n v="16"/>
    <n v="5"/>
    <n v="2"/>
    <n v="9"/>
    <x v="2"/>
    <x v="12"/>
    <n v="8"/>
    <s v="SIN"/>
    <n v="0.35416666666666669"/>
    <n v="0.79166666666666663"/>
    <n v="0.45138888888888895"/>
    <n v="0"/>
  </r>
  <r>
    <x v="12"/>
    <n v="12"/>
    <s v="Belgrano"/>
    <n v="16"/>
    <n v="16"/>
    <n v="4"/>
    <n v="4"/>
    <n v="8"/>
    <x v="23"/>
    <x v="12"/>
    <n v="8"/>
    <s v="SIN"/>
    <n v="0.33333333333333331"/>
    <n v="0.79166666666666663"/>
    <n v="0.45138888888888895"/>
    <n v="0"/>
  </r>
  <r>
    <x v="12"/>
    <n v="13"/>
    <s v="Banfield"/>
    <n v="15"/>
    <n v="16"/>
    <n v="2"/>
    <n v="9"/>
    <n v="5"/>
    <x v="0"/>
    <x v="12"/>
    <n v="8"/>
    <s v="SIN"/>
    <n v="0.3125"/>
    <n v="0.79166666666666663"/>
    <n v="0.45138888888888895"/>
    <n v="0"/>
  </r>
  <r>
    <x v="12"/>
    <n v="14"/>
    <s v="Quilmes"/>
    <n v="15"/>
    <n v="16"/>
    <n v="3"/>
    <n v="6"/>
    <n v="7"/>
    <x v="21"/>
    <x v="12"/>
    <n v="8"/>
    <s v="SIN"/>
    <n v="0.3125"/>
    <n v="0.79166666666666663"/>
    <n v="0.45138888888888895"/>
    <n v="0"/>
  </r>
  <r>
    <x v="12"/>
    <n v="15"/>
    <s v="Olimpo"/>
    <n v="13"/>
    <n v="16"/>
    <n v="3"/>
    <n v="4"/>
    <n v="9"/>
    <x v="22"/>
    <x v="12"/>
    <n v="8"/>
    <s v="SIN"/>
    <n v="0.27083333333333331"/>
    <n v="0.79166666666666663"/>
    <n v="0.45138888888888895"/>
    <n v="0"/>
  </r>
  <r>
    <x v="12"/>
    <n v="1"/>
    <s v="Lanus"/>
    <n v="38"/>
    <n v="16"/>
    <n v="12"/>
    <n v="2"/>
    <n v="2"/>
    <x v="8"/>
    <x v="12"/>
    <n v="8"/>
    <s v="SIN"/>
    <n v="0.79166666666666663"/>
    <n v="0.79166666666666663"/>
    <n v="0.45138888888888895"/>
    <n v="1"/>
  </r>
  <r>
    <x v="12"/>
    <n v="2"/>
    <s v="Estudiantes (LP)"/>
    <n v="32"/>
    <n v="16"/>
    <n v="9"/>
    <n v="5"/>
    <n v="2"/>
    <x v="7"/>
    <x v="12"/>
    <n v="8"/>
    <s v="SIN"/>
    <n v="0.66666666666666663"/>
    <n v="0.79166666666666663"/>
    <n v="0.45138888888888895"/>
    <n v="1"/>
  </r>
  <r>
    <x v="12"/>
    <n v="3"/>
    <s v="Atl Tucuman"/>
    <n v="30"/>
    <n v="16"/>
    <n v="9"/>
    <n v="3"/>
    <n v="4"/>
    <x v="12"/>
    <x v="12"/>
    <n v="8"/>
    <s v="SIN"/>
    <n v="0.625"/>
    <n v="0.79166666666666663"/>
    <n v="0.45138888888888895"/>
    <n v="1"/>
  </r>
  <r>
    <x v="12"/>
    <n v="4"/>
    <s v="Def y Justicia"/>
    <n v="25"/>
    <n v="16"/>
    <n v="7"/>
    <n v="4"/>
    <n v="5"/>
    <x v="27"/>
    <x v="12"/>
    <n v="8"/>
    <s v="SIN"/>
    <n v="0.52083333333333337"/>
    <n v="0.79166666666666663"/>
    <n v="0.45138888888888895"/>
    <n v="1"/>
  </r>
  <r>
    <x v="12"/>
    <n v="5"/>
    <s v="Huracan"/>
    <n v="25"/>
    <n v="16"/>
    <n v="7"/>
    <n v="4"/>
    <n v="5"/>
    <x v="18"/>
    <x v="12"/>
    <n v="8"/>
    <s v="SIN"/>
    <n v="0.52083333333333337"/>
    <n v="0.79166666666666663"/>
    <n v="0.45138888888888895"/>
    <n v="1"/>
  </r>
  <r>
    <x v="12"/>
    <n v="6"/>
    <s v="Racing Club"/>
    <n v="24"/>
    <n v="16"/>
    <n v="6"/>
    <n v="6"/>
    <n v="4"/>
    <x v="15"/>
    <x v="12"/>
    <n v="8"/>
    <s v="SIN"/>
    <n v="0.5"/>
    <n v="0.79166666666666663"/>
    <n v="0.45138888888888895"/>
    <n v="1"/>
  </r>
  <r>
    <x v="12"/>
    <n v="7"/>
    <s v="San Martin (SJ)"/>
    <n v="23"/>
    <n v="16"/>
    <n v="6"/>
    <n v="5"/>
    <n v="5"/>
    <x v="24"/>
    <x v="12"/>
    <n v="8"/>
    <s v="SIN"/>
    <n v="0.47916666666666669"/>
    <n v="0.79166666666666663"/>
    <n v="0.45138888888888895"/>
    <n v="1"/>
  </r>
  <r>
    <x v="12"/>
    <n v="8"/>
    <s v="Union"/>
    <n v="22"/>
    <n v="16"/>
    <n v="5"/>
    <n v="7"/>
    <n v="4"/>
    <x v="26"/>
    <x v="12"/>
    <n v="8"/>
    <s v="SIN"/>
    <n v="0.45833333333333331"/>
    <n v="0.79166666666666663"/>
    <n v="0.45138888888888895"/>
    <n v="1"/>
  </r>
  <r>
    <x v="12"/>
    <n v="9"/>
    <s v="Tigre"/>
    <n v="20"/>
    <n v="16"/>
    <n v="5"/>
    <n v="5"/>
    <n v="6"/>
    <x v="19"/>
    <x v="12"/>
    <n v="8"/>
    <s v="SIN"/>
    <n v="0.41666666666666669"/>
    <n v="0.79166666666666663"/>
    <n v="0.45138888888888895"/>
    <n v="0"/>
  </r>
  <r>
    <x v="12"/>
    <n v="10"/>
    <s v="Boca Juniors"/>
    <n v="20"/>
    <n v="16"/>
    <n v="5"/>
    <n v="5"/>
    <n v="6"/>
    <x v="10"/>
    <x v="12"/>
    <n v="8"/>
    <s v="SIN"/>
    <n v="0.41666666666666669"/>
    <n v="0.79166666666666663"/>
    <n v="0.45138888888888895"/>
    <n v="0"/>
  </r>
  <r>
    <x v="12"/>
    <n v="11"/>
    <s v="Aldosivi"/>
    <n v="17"/>
    <n v="16"/>
    <n v="4"/>
    <n v="5"/>
    <n v="7"/>
    <x v="28"/>
    <x v="12"/>
    <n v="8"/>
    <s v="SIN"/>
    <n v="0.35416666666666669"/>
    <n v="0.79166666666666663"/>
    <n v="0.45138888888888895"/>
    <n v="0"/>
  </r>
  <r>
    <x v="12"/>
    <n v="12"/>
    <s v="Newells"/>
    <n v="16"/>
    <n v="16"/>
    <n v="3"/>
    <n v="7"/>
    <n v="6"/>
    <x v="1"/>
    <x v="12"/>
    <n v="8"/>
    <s v="SIN"/>
    <n v="0.33333333333333331"/>
    <n v="0.79166666666666663"/>
    <n v="0.45138888888888895"/>
    <n v="0"/>
  </r>
  <r>
    <x v="12"/>
    <n v="13"/>
    <s v="Temperley"/>
    <n v="16"/>
    <n v="16"/>
    <n v="4"/>
    <n v="4"/>
    <n v="8"/>
    <x v="30"/>
    <x v="12"/>
    <n v="8"/>
    <s v="SIN"/>
    <n v="0.33333333333333331"/>
    <n v="0.79166666666666663"/>
    <n v="0.45138888888888895"/>
    <n v="0"/>
  </r>
  <r>
    <x v="12"/>
    <n v="14"/>
    <s v="Argentinos"/>
    <n v="12"/>
    <n v="16"/>
    <n v="2"/>
    <n v="6"/>
    <n v="8"/>
    <x v="5"/>
    <x v="12"/>
    <n v="8"/>
    <s v="SIN"/>
    <n v="0.25"/>
    <n v="0.79166666666666663"/>
    <n v="0.45138888888888895"/>
    <n v="0"/>
  </r>
  <r>
    <x v="12"/>
    <n v="15"/>
    <s v="Atl Rafaela"/>
    <n v="9"/>
    <n v="16"/>
    <n v="2"/>
    <n v="3"/>
    <n v="11"/>
    <x v="25"/>
    <x v="12"/>
    <n v="8"/>
    <s v="SIN"/>
    <n v="0.1875"/>
    <n v="0.79166666666666663"/>
    <n v="0.45138888888888895"/>
    <n v="0"/>
  </r>
  <r>
    <x v="13"/>
    <n v="1"/>
    <s v="Boca Juniors"/>
    <n v="63"/>
    <n v="30"/>
    <n v="18"/>
    <n v="9"/>
    <n v="3"/>
    <x v="10"/>
    <x v="13"/>
    <n v="8"/>
    <s v="Con"/>
    <n v="0.7"/>
    <n v="0.7"/>
    <n v="0.45592592592592612"/>
    <n v="1"/>
  </r>
  <r>
    <x v="13"/>
    <n v="2"/>
    <s v="River Plate"/>
    <n v="56"/>
    <n v="30"/>
    <n v="16"/>
    <n v="8"/>
    <n v="6"/>
    <x v="13"/>
    <x v="13"/>
    <n v="8"/>
    <s v="Con"/>
    <n v="0.62222222222222223"/>
    <n v="0.7"/>
    <n v="0.45592592592592612"/>
    <n v="1"/>
  </r>
  <r>
    <x v="13"/>
    <n v="3"/>
    <s v="Estudiantes (LP)"/>
    <n v="56"/>
    <n v="30"/>
    <n v="16"/>
    <n v="8"/>
    <n v="6"/>
    <x v="7"/>
    <x v="13"/>
    <n v="8"/>
    <s v="Con"/>
    <n v="0.62222222222222223"/>
    <n v="0.7"/>
    <n v="0.45592592592592612"/>
    <n v="1"/>
  </r>
  <r>
    <x v="13"/>
    <n v="4"/>
    <s v="Racing Club"/>
    <n v="55"/>
    <n v="30"/>
    <n v="17"/>
    <n v="4"/>
    <n v="9"/>
    <x v="15"/>
    <x v="13"/>
    <n v="8"/>
    <s v="Con"/>
    <n v="0.61111111111111116"/>
    <n v="0.7"/>
    <n v="0.45592592592592612"/>
    <n v="1"/>
  </r>
  <r>
    <x v="13"/>
    <n v="5"/>
    <s v="Banfield"/>
    <n v="54"/>
    <n v="30"/>
    <n v="17"/>
    <n v="3"/>
    <n v="10"/>
    <x v="0"/>
    <x v="13"/>
    <n v="8"/>
    <s v="Con"/>
    <n v="0.6"/>
    <n v="0.7"/>
    <n v="0.45592592592592612"/>
    <n v="1"/>
  </r>
  <r>
    <x v="13"/>
    <n v="6"/>
    <s v="Independiente"/>
    <n v="53"/>
    <n v="30"/>
    <n v="14"/>
    <n v="11"/>
    <n v="5"/>
    <x v="3"/>
    <x v="13"/>
    <n v="8"/>
    <s v="Con"/>
    <n v="0.58888888888888891"/>
    <n v="0.7"/>
    <n v="0.45592592592592612"/>
    <n v="1"/>
  </r>
  <r>
    <x v="13"/>
    <n v="7"/>
    <s v="San Lorenzo"/>
    <n v="53"/>
    <n v="30"/>
    <n v="16"/>
    <n v="5"/>
    <n v="9"/>
    <x v="6"/>
    <x v="13"/>
    <n v="8"/>
    <s v="Con"/>
    <n v="0.58888888888888891"/>
    <n v="0.7"/>
    <n v="0.45592592592592612"/>
    <n v="1"/>
  </r>
  <r>
    <x v="13"/>
    <n v="8"/>
    <s v="Lanus"/>
    <n v="50"/>
    <n v="30"/>
    <n v="14"/>
    <n v="8"/>
    <n v="8"/>
    <x v="8"/>
    <x v="13"/>
    <n v="8"/>
    <s v="Con"/>
    <n v="0.55555555555555558"/>
    <n v="0.7"/>
    <n v="0.45592592592592612"/>
    <n v="1"/>
  </r>
  <r>
    <x v="13"/>
    <n v="9"/>
    <s v="Newells"/>
    <n v="49"/>
    <n v="30"/>
    <n v="14"/>
    <n v="7"/>
    <n v="9"/>
    <x v="1"/>
    <x v="13"/>
    <n v="8"/>
    <s v="Con"/>
    <n v="0.5444444444444444"/>
    <n v="0.7"/>
    <n v="0.45592592592592612"/>
    <n v="1"/>
  </r>
  <r>
    <x v="13"/>
    <n v="10"/>
    <s v="Def y Justicia"/>
    <n v="49"/>
    <n v="30"/>
    <n v="14"/>
    <n v="7"/>
    <n v="9"/>
    <x v="27"/>
    <x v="13"/>
    <n v="8"/>
    <s v="Con"/>
    <n v="0.5444444444444444"/>
    <n v="0.7"/>
    <n v="0.45592592592592612"/>
    <n v="1"/>
  </r>
  <r>
    <x v="13"/>
    <n v="11"/>
    <s v="Colon"/>
    <n v="49"/>
    <n v="30"/>
    <n v="14"/>
    <n v="7"/>
    <n v="9"/>
    <x v="2"/>
    <x v="13"/>
    <n v="8"/>
    <s v="Con"/>
    <n v="0.5444444444444444"/>
    <n v="0.7"/>
    <n v="0.45592592592592612"/>
    <n v="1"/>
  </r>
  <r>
    <x v="13"/>
    <n v="12"/>
    <s v="Rosario Central"/>
    <n v="44"/>
    <n v="30"/>
    <n v="11"/>
    <n v="11"/>
    <n v="8"/>
    <x v="9"/>
    <x v="13"/>
    <n v="8"/>
    <s v="Con"/>
    <n v="0.48888888888888887"/>
    <n v="0.7"/>
    <n v="0.45592592592592612"/>
    <n v="1"/>
  </r>
  <r>
    <x v="13"/>
    <n v="13"/>
    <s v="Gimnasia (LP)"/>
    <n v="43"/>
    <n v="30"/>
    <n v="12"/>
    <n v="7"/>
    <n v="11"/>
    <x v="17"/>
    <x v="13"/>
    <n v="8"/>
    <s v="Con"/>
    <n v="0.4777777777777778"/>
    <n v="0.7"/>
    <n v="0.45592592592592612"/>
    <n v="1"/>
  </r>
  <r>
    <x v="13"/>
    <n v="14"/>
    <s v="Godoy Cruz"/>
    <n v="43"/>
    <n v="30"/>
    <n v="13"/>
    <n v="4"/>
    <n v="13"/>
    <x v="16"/>
    <x v="13"/>
    <n v="8"/>
    <s v="Con"/>
    <n v="0.4777777777777778"/>
    <n v="0.7"/>
    <n v="0.45592592592592612"/>
    <n v="1"/>
  </r>
  <r>
    <x v="13"/>
    <n v="15"/>
    <s v="Talleres (C)"/>
    <n v="42"/>
    <n v="30"/>
    <n v="11"/>
    <n v="9"/>
    <n v="10"/>
    <x v="34"/>
    <x v="13"/>
    <n v="8"/>
    <s v="Con"/>
    <n v="0.46666666666666667"/>
    <n v="0.7"/>
    <n v="0.45592592592592612"/>
    <n v="1"/>
  </r>
  <r>
    <x v="13"/>
    <n v="16"/>
    <s v="Olimpo"/>
    <n v="38"/>
    <n v="30"/>
    <n v="9"/>
    <n v="11"/>
    <n v="10"/>
    <x v="22"/>
    <x v="13"/>
    <n v="8"/>
    <s v="Con"/>
    <n v="0.42222222222222222"/>
    <n v="0.7"/>
    <n v="0.45592592592592612"/>
    <n v="0"/>
  </r>
  <r>
    <x v="13"/>
    <n v="17"/>
    <s v="Atl Rafaela"/>
    <n v="37"/>
    <n v="30"/>
    <n v="10"/>
    <n v="7"/>
    <n v="13"/>
    <x v="25"/>
    <x v="13"/>
    <n v="8"/>
    <s v="Con"/>
    <n v="0.41111111111111109"/>
    <n v="0.7"/>
    <n v="0.45592592592592612"/>
    <n v="0"/>
  </r>
  <r>
    <x v="13"/>
    <n v="18"/>
    <s v="Temperley"/>
    <n v="37"/>
    <n v="30"/>
    <n v="10"/>
    <n v="7"/>
    <n v="13"/>
    <x v="30"/>
    <x v="13"/>
    <n v="8"/>
    <s v="Con"/>
    <n v="0.41111111111111109"/>
    <n v="0.7"/>
    <n v="0.45592592592592612"/>
    <n v="0"/>
  </r>
  <r>
    <x v="13"/>
    <n v="19"/>
    <s v="Velez"/>
    <n v="37"/>
    <n v="30"/>
    <n v="10"/>
    <n v="7"/>
    <n v="13"/>
    <x v="4"/>
    <x v="13"/>
    <n v="8"/>
    <s v="Con"/>
    <n v="0.41111111111111109"/>
    <n v="0.7"/>
    <n v="0.45592592592592612"/>
    <n v="0"/>
  </r>
  <r>
    <x v="13"/>
    <n v="20"/>
    <s v="Patronato"/>
    <n v="34"/>
    <n v="30"/>
    <n v="8"/>
    <n v="10"/>
    <n v="12"/>
    <x v="33"/>
    <x v="13"/>
    <n v="8"/>
    <s v="Con"/>
    <n v="0.37777777777777777"/>
    <n v="0.7"/>
    <n v="0.45592592592592612"/>
    <n v="0"/>
  </r>
  <r>
    <x v="13"/>
    <n v="21"/>
    <s v="Atl Tucuman"/>
    <n v="33"/>
    <n v="30"/>
    <n v="8"/>
    <n v="9"/>
    <n v="13"/>
    <x v="12"/>
    <x v="13"/>
    <n v="8"/>
    <s v="Con"/>
    <n v="0.36666666666666664"/>
    <n v="0.7"/>
    <n v="0.45592592592592612"/>
    <n v="0"/>
  </r>
  <r>
    <x v="13"/>
    <n v="22"/>
    <s v="San Martin (SJ)"/>
    <n v="33"/>
    <n v="30"/>
    <n v="7"/>
    <n v="12"/>
    <n v="11"/>
    <x v="24"/>
    <x v="13"/>
    <n v="8"/>
    <s v="Con"/>
    <n v="0.36666666666666664"/>
    <n v="0.7"/>
    <n v="0.45592592592592612"/>
    <n v="0"/>
  </r>
  <r>
    <x v="13"/>
    <n v="23"/>
    <s v="Union"/>
    <n v="32"/>
    <n v="30"/>
    <n v="8"/>
    <n v="8"/>
    <n v="14"/>
    <x v="26"/>
    <x v="13"/>
    <n v="8"/>
    <s v="Con"/>
    <n v="0.35555555555555557"/>
    <n v="0.7"/>
    <n v="0.45592592592592612"/>
    <n v="0"/>
  </r>
  <r>
    <x v="13"/>
    <n v="24"/>
    <s v="Tigre"/>
    <n v="31"/>
    <n v="30"/>
    <n v="8"/>
    <n v="7"/>
    <n v="15"/>
    <x v="19"/>
    <x v="13"/>
    <n v="8"/>
    <s v="Con"/>
    <n v="0.34444444444444444"/>
    <n v="0.7"/>
    <n v="0.45592592592592612"/>
    <n v="0"/>
  </r>
  <r>
    <x v="13"/>
    <n v="25"/>
    <s v="Huracan"/>
    <n v="29"/>
    <n v="30"/>
    <n v="6"/>
    <n v="11"/>
    <n v="13"/>
    <x v="18"/>
    <x v="13"/>
    <n v="8"/>
    <s v="Con"/>
    <n v="0.32222222222222224"/>
    <n v="0.7"/>
    <n v="0.45592592592592612"/>
    <n v="0"/>
  </r>
  <r>
    <x v="13"/>
    <n v="26"/>
    <s v="Sarmiento (J)"/>
    <n v="28"/>
    <n v="30"/>
    <n v="7"/>
    <n v="7"/>
    <n v="16"/>
    <x v="29"/>
    <x v="13"/>
    <n v="8"/>
    <s v="Con"/>
    <n v="0.31111111111111112"/>
    <n v="0.7"/>
    <n v="0.45592592592592612"/>
    <n v="0"/>
  </r>
  <r>
    <x v="13"/>
    <n v="27"/>
    <s v="Arsenal"/>
    <n v="27"/>
    <n v="30"/>
    <n v="7"/>
    <n v="6"/>
    <n v="17"/>
    <x v="11"/>
    <x v="13"/>
    <n v="8"/>
    <s v="Con"/>
    <n v="0.3"/>
    <n v="0.7"/>
    <n v="0.45592592592592612"/>
    <n v="0"/>
  </r>
  <r>
    <x v="13"/>
    <n v="28"/>
    <s v="Belgrano"/>
    <n v="26"/>
    <n v="30"/>
    <n v="5"/>
    <n v="11"/>
    <n v="14"/>
    <x v="23"/>
    <x v="13"/>
    <n v="8"/>
    <s v="Con"/>
    <n v="0.28888888888888886"/>
    <n v="0.7"/>
    <n v="0.45592592592592612"/>
    <n v="0"/>
  </r>
  <r>
    <x v="13"/>
    <n v="29"/>
    <s v="Quilmes"/>
    <n v="25"/>
    <n v="30"/>
    <n v="6"/>
    <n v="7"/>
    <n v="17"/>
    <x v="21"/>
    <x v="13"/>
    <n v="8"/>
    <s v="Con"/>
    <n v="0.27777777777777779"/>
    <n v="0.7"/>
    <n v="0.45592592592592612"/>
    <n v="0"/>
  </r>
  <r>
    <x v="13"/>
    <n v="30"/>
    <s v="Aldosivi"/>
    <n v="25"/>
    <n v="30"/>
    <n v="5"/>
    <n v="10"/>
    <n v="15"/>
    <x v="28"/>
    <x v="13"/>
    <n v="8"/>
    <s v="Con"/>
    <n v="0.27777777777777779"/>
    <n v="0.7"/>
    <n v="0.45592592592592612"/>
    <n v="0"/>
  </r>
  <r>
    <x v="14"/>
    <n v="1"/>
    <s v="Boca Juniors"/>
    <n v="58"/>
    <n v="27"/>
    <n v="18"/>
    <n v="4"/>
    <n v="5"/>
    <x v="10"/>
    <x v="14"/>
    <n v="9"/>
    <s v="Con"/>
    <n v="0.71604938271604934"/>
    <n v="0.71604938271604934"/>
    <n v="0.45326278659611985"/>
    <n v="1"/>
  </r>
  <r>
    <x v="14"/>
    <n v="2"/>
    <s v="Godoy Cruz"/>
    <n v="56"/>
    <n v="27"/>
    <n v="17"/>
    <n v="5"/>
    <n v="5"/>
    <x v="16"/>
    <x v="14"/>
    <n v="9"/>
    <s v="Con"/>
    <n v="0.69135802469135799"/>
    <n v="0.71604938271604934"/>
    <n v="0.45326278659611985"/>
    <n v="1"/>
  </r>
  <r>
    <x v="14"/>
    <n v="3"/>
    <s v="San Lorenzo"/>
    <n v="50"/>
    <n v="27"/>
    <n v="14"/>
    <n v="8"/>
    <n v="5"/>
    <x v="6"/>
    <x v="14"/>
    <n v="9"/>
    <s v="Con"/>
    <n v="0.61728395061728392"/>
    <n v="0.71604938271604934"/>
    <n v="0.45326278659611985"/>
    <n v="1"/>
  </r>
  <r>
    <x v="14"/>
    <n v="4"/>
    <s v="Huracan"/>
    <n v="48"/>
    <n v="27"/>
    <n v="13"/>
    <n v="9"/>
    <n v="5"/>
    <x v="18"/>
    <x v="14"/>
    <n v="9"/>
    <s v="Con"/>
    <n v="0.59259259259259256"/>
    <n v="0.71604938271604934"/>
    <n v="0.45326278659611985"/>
    <n v="1"/>
  </r>
  <r>
    <x v="14"/>
    <n v="5"/>
    <s v="Talleres (C)"/>
    <n v="46"/>
    <n v="27"/>
    <n v="13"/>
    <n v="7"/>
    <n v="7"/>
    <x v="34"/>
    <x v="14"/>
    <n v="9"/>
    <s v="Con"/>
    <n v="0.5679012345679012"/>
    <n v="0.71604938271604934"/>
    <n v="0.45326278659611985"/>
    <n v="1"/>
  </r>
  <r>
    <x v="14"/>
    <n v="6"/>
    <s v="Independiente"/>
    <n v="46"/>
    <n v="27"/>
    <n v="13"/>
    <n v="7"/>
    <n v="7"/>
    <x v="3"/>
    <x v="14"/>
    <n v="9"/>
    <s v="Con"/>
    <n v="0.5679012345679012"/>
    <n v="0.71604938271604934"/>
    <n v="0.45326278659611985"/>
    <n v="1"/>
  </r>
  <r>
    <x v="14"/>
    <n v="7"/>
    <s v="Racing Club"/>
    <n v="45"/>
    <n v="27"/>
    <n v="13"/>
    <n v="6"/>
    <n v="8"/>
    <x v="15"/>
    <x v="14"/>
    <n v="9"/>
    <s v="Con"/>
    <n v="0.55555555555555558"/>
    <n v="0.71604938271604934"/>
    <n v="0.45326278659611985"/>
    <n v="1"/>
  </r>
  <r>
    <x v="14"/>
    <n v="8"/>
    <s v="River Plate"/>
    <n v="45"/>
    <n v="27"/>
    <n v="13"/>
    <n v="6"/>
    <n v="8"/>
    <x v="13"/>
    <x v="14"/>
    <n v="9"/>
    <s v="Con"/>
    <n v="0.55555555555555558"/>
    <n v="0.71604938271604934"/>
    <n v="0.45326278659611985"/>
    <n v="1"/>
  </r>
  <r>
    <x v="14"/>
    <n v="9"/>
    <s v="Def y Justicia"/>
    <n v="44"/>
    <n v="27"/>
    <n v="13"/>
    <n v="5"/>
    <n v="9"/>
    <x v="27"/>
    <x v="14"/>
    <n v="9"/>
    <s v="Con"/>
    <n v="0.54320987654320985"/>
    <n v="0.71604938271604934"/>
    <n v="0.45326278659611985"/>
    <n v="1"/>
  </r>
  <r>
    <x v="14"/>
    <n v="10"/>
    <s v="Union"/>
    <n v="43"/>
    <n v="27"/>
    <n v="11"/>
    <n v="10"/>
    <n v="6"/>
    <x v="26"/>
    <x v="14"/>
    <n v="9"/>
    <s v="Con"/>
    <n v="0.53086419753086422"/>
    <n v="0.71604938271604934"/>
    <n v="0.45326278659611985"/>
    <n v="1"/>
  </r>
  <r>
    <x v="14"/>
    <n v="11"/>
    <s v="Colon"/>
    <n v="41"/>
    <n v="27"/>
    <n v="11"/>
    <n v="8"/>
    <n v="8"/>
    <x v="2"/>
    <x v="14"/>
    <n v="9"/>
    <s v="Con"/>
    <n v="0.50617283950617287"/>
    <n v="0.71604938271604934"/>
    <n v="0.45326278659611985"/>
    <n v="1"/>
  </r>
  <r>
    <x v="14"/>
    <n v="12"/>
    <s v="Argentinos"/>
    <n v="41"/>
    <n v="27"/>
    <n v="12"/>
    <n v="5"/>
    <n v="10"/>
    <x v="5"/>
    <x v="14"/>
    <n v="9"/>
    <s v="Con"/>
    <n v="0.50617283950617287"/>
    <n v="0.71604938271604934"/>
    <n v="0.45326278659611985"/>
    <n v="1"/>
  </r>
  <r>
    <x v="14"/>
    <n v="13"/>
    <s v="Belgrano"/>
    <n v="40"/>
    <n v="27"/>
    <n v="10"/>
    <n v="10"/>
    <n v="7"/>
    <x v="23"/>
    <x v="14"/>
    <n v="9"/>
    <s v="Con"/>
    <n v="0.49382716049382713"/>
    <n v="0.71604938271604934"/>
    <n v="0.45326278659611985"/>
    <n v="1"/>
  </r>
  <r>
    <x v="14"/>
    <n v="14"/>
    <s v="Velez"/>
    <n v="38"/>
    <n v="27"/>
    <n v="10"/>
    <n v="8"/>
    <n v="9"/>
    <x v="4"/>
    <x v="14"/>
    <n v="9"/>
    <s v="Con"/>
    <n v="0.46913580246913578"/>
    <n v="0.71604938271604934"/>
    <n v="0.45326278659611985"/>
    <n v="1"/>
  </r>
  <r>
    <x v="14"/>
    <n v="15"/>
    <s v="Atl Tucuman"/>
    <n v="36"/>
    <n v="27"/>
    <n v="8"/>
    <n v="12"/>
    <n v="7"/>
    <x v="12"/>
    <x v="14"/>
    <n v="9"/>
    <s v="Con"/>
    <n v="0.44444444444444442"/>
    <n v="0.71604938271604934"/>
    <n v="0.45326278659611985"/>
    <n v="0"/>
  </r>
  <r>
    <x v="14"/>
    <n v="16"/>
    <s v="Estudiantes (LP)"/>
    <n v="36"/>
    <n v="27"/>
    <n v="10"/>
    <n v="6"/>
    <n v="11"/>
    <x v="7"/>
    <x v="14"/>
    <n v="9"/>
    <s v="Con"/>
    <n v="0.44444444444444442"/>
    <n v="0.71604938271604934"/>
    <n v="0.45326278659611985"/>
    <n v="0"/>
  </r>
  <r>
    <x v="14"/>
    <n v="17"/>
    <s v="Banfield"/>
    <n v="35"/>
    <n v="27"/>
    <n v="9"/>
    <n v="8"/>
    <n v="10"/>
    <x v="0"/>
    <x v="14"/>
    <n v="9"/>
    <s v="Con"/>
    <n v="0.43209876543209874"/>
    <n v="0.71604938271604934"/>
    <n v="0.45326278659611985"/>
    <n v="0"/>
  </r>
  <r>
    <x v="14"/>
    <n v="18"/>
    <s v="San Martin (SJ)"/>
    <n v="33"/>
    <n v="27"/>
    <n v="9"/>
    <n v="6"/>
    <n v="12"/>
    <x v="24"/>
    <x v="14"/>
    <n v="9"/>
    <s v="Con"/>
    <n v="0.40740740740740738"/>
    <n v="0.71604938271604934"/>
    <n v="0.45326278659611985"/>
    <n v="0"/>
  </r>
  <r>
    <x v="14"/>
    <n v="19"/>
    <s v="Patronato"/>
    <n v="33"/>
    <n v="27"/>
    <n v="8"/>
    <n v="9"/>
    <n v="10"/>
    <x v="33"/>
    <x v="14"/>
    <n v="9"/>
    <s v="Con"/>
    <n v="0.40740740740740738"/>
    <n v="0.71604938271604934"/>
    <n v="0.45326278659611985"/>
    <n v="0"/>
  </r>
  <r>
    <x v="14"/>
    <n v="20"/>
    <s v="Rosario Central"/>
    <n v="32"/>
    <n v="27"/>
    <n v="8"/>
    <n v="8"/>
    <n v="11"/>
    <x v="9"/>
    <x v="14"/>
    <n v="9"/>
    <s v="Con"/>
    <n v="0.39506172839506171"/>
    <n v="0.71604938271604934"/>
    <n v="0.45326278659611985"/>
    <n v="0"/>
  </r>
  <r>
    <x v="14"/>
    <n v="21"/>
    <s v="Newells"/>
    <n v="29"/>
    <n v="27"/>
    <n v="8"/>
    <n v="6"/>
    <n v="13"/>
    <x v="1"/>
    <x v="14"/>
    <n v="9"/>
    <s v="Con"/>
    <n v="0.35802469135802467"/>
    <n v="0.71604938271604934"/>
    <n v="0.45326278659611985"/>
    <n v="0"/>
  </r>
  <r>
    <x v="14"/>
    <n v="22"/>
    <s v="Lanus"/>
    <n v="29"/>
    <n v="27"/>
    <n v="6"/>
    <n v="11"/>
    <n v="10"/>
    <x v="8"/>
    <x v="14"/>
    <n v="9"/>
    <s v="Con"/>
    <n v="0.35802469135802467"/>
    <n v="0.71604938271604934"/>
    <n v="0.45326278659611985"/>
    <n v="0"/>
  </r>
  <r>
    <x v="14"/>
    <n v="23"/>
    <s v="Gimnasia (LP)"/>
    <n v="27"/>
    <n v="27"/>
    <n v="7"/>
    <n v="6"/>
    <n v="14"/>
    <x v="17"/>
    <x v="14"/>
    <n v="9"/>
    <s v="Con"/>
    <n v="0.33333333333333331"/>
    <n v="0.71604938271604934"/>
    <n v="0.45326278659611985"/>
    <n v="0"/>
  </r>
  <r>
    <x v="14"/>
    <n v="24"/>
    <s v="Tigre"/>
    <n v="24"/>
    <n v="27"/>
    <n v="4"/>
    <n v="12"/>
    <n v="11"/>
    <x v="19"/>
    <x v="14"/>
    <n v="9"/>
    <s v="Con"/>
    <n v="0.29629629629629628"/>
    <n v="0.71604938271604934"/>
    <n v="0.45326278659611985"/>
    <n v="0"/>
  </r>
  <r>
    <x v="14"/>
    <n v="25"/>
    <s v="Temperley"/>
    <n v="23"/>
    <n v="27"/>
    <n v="5"/>
    <n v="8"/>
    <n v="14"/>
    <x v="30"/>
    <x v="14"/>
    <n v="9"/>
    <s v="Con"/>
    <n v="0.2839506172839506"/>
    <n v="0.71604938271604934"/>
    <n v="0.45326278659611985"/>
    <n v="0"/>
  </r>
  <r>
    <x v="14"/>
    <n v="26"/>
    <s v="Chacarita"/>
    <n v="18"/>
    <n v="27"/>
    <n v="4"/>
    <n v="6"/>
    <n v="17"/>
    <x v="14"/>
    <x v="14"/>
    <n v="9"/>
    <s v="Con"/>
    <n v="0.22222222222222221"/>
    <n v="0.71604938271604934"/>
    <n v="0.45326278659611985"/>
    <n v="0"/>
  </r>
  <r>
    <x v="14"/>
    <n v="27"/>
    <s v="Arsenal"/>
    <n v="17"/>
    <n v="27"/>
    <n v="3"/>
    <n v="8"/>
    <n v="16"/>
    <x v="11"/>
    <x v="14"/>
    <n v="9"/>
    <s v="Con"/>
    <n v="0.20987654320987653"/>
    <n v="0.71604938271604934"/>
    <n v="0.45326278659611985"/>
    <n v="0"/>
  </r>
  <r>
    <x v="14"/>
    <n v="28"/>
    <s v="Olimpo"/>
    <n v="15"/>
    <n v="27"/>
    <n v="3"/>
    <n v="6"/>
    <n v="18"/>
    <x v="22"/>
    <x v="14"/>
    <n v="9"/>
    <s v="Con"/>
    <n v="0.18518518518518517"/>
    <n v="0.71604938271604934"/>
    <n v="0.45326278659611985"/>
    <n v="0"/>
  </r>
  <r>
    <x v="15"/>
    <n v="1"/>
    <s v="Racing Club"/>
    <n v="57"/>
    <n v="25"/>
    <n v="17"/>
    <n v="6"/>
    <n v="2"/>
    <x v="15"/>
    <x v="15"/>
    <n v="10"/>
    <s v="Con"/>
    <n v="0.76"/>
    <n v="0.76"/>
    <n v="0.44769230769230772"/>
    <n v="1"/>
  </r>
  <r>
    <x v="15"/>
    <n v="2"/>
    <s v="Def y Justicia"/>
    <n v="53"/>
    <n v="25"/>
    <n v="15"/>
    <n v="8"/>
    <n v="2"/>
    <x v="27"/>
    <x v="15"/>
    <n v="10"/>
    <s v="Con"/>
    <n v="0.70666666666666667"/>
    <n v="0.76"/>
    <n v="0.44769230769230772"/>
    <n v="1"/>
  </r>
  <r>
    <x v="15"/>
    <n v="3"/>
    <s v="Boca Juniors"/>
    <n v="51"/>
    <n v="25"/>
    <n v="15"/>
    <n v="6"/>
    <n v="4"/>
    <x v="10"/>
    <x v="15"/>
    <n v="10"/>
    <s v="Con"/>
    <n v="0.68"/>
    <n v="0.76"/>
    <n v="0.44769230769230772"/>
    <n v="1"/>
  </r>
  <r>
    <x v="15"/>
    <n v="4"/>
    <s v="River Plate"/>
    <n v="45"/>
    <n v="25"/>
    <n v="13"/>
    <n v="6"/>
    <n v="6"/>
    <x v="13"/>
    <x v="15"/>
    <n v="10"/>
    <s v="Con"/>
    <n v="0.6"/>
    <n v="0.76"/>
    <n v="0.44769230769230772"/>
    <n v="1"/>
  </r>
  <r>
    <x v="15"/>
    <n v="5"/>
    <s v="Atl Tucuman"/>
    <n v="42"/>
    <n v="25"/>
    <n v="12"/>
    <n v="6"/>
    <n v="7"/>
    <x v="12"/>
    <x v="15"/>
    <n v="10"/>
    <s v="Con"/>
    <n v="0.56000000000000005"/>
    <n v="0.76"/>
    <n v="0.44769230769230772"/>
    <n v="1"/>
  </r>
  <r>
    <x v="15"/>
    <n v="6"/>
    <s v="Velez"/>
    <n v="40"/>
    <n v="25"/>
    <n v="11"/>
    <n v="7"/>
    <n v="7"/>
    <x v="4"/>
    <x v="15"/>
    <n v="10"/>
    <s v="Con"/>
    <n v="0.53333333333333333"/>
    <n v="0.76"/>
    <n v="0.44769230769230772"/>
    <n v="1"/>
  </r>
  <r>
    <x v="15"/>
    <n v="7"/>
    <s v="Independiente"/>
    <n v="38"/>
    <n v="25"/>
    <n v="10"/>
    <n v="8"/>
    <n v="7"/>
    <x v="3"/>
    <x v="15"/>
    <n v="10"/>
    <s v="Con"/>
    <n v="0.50666666666666671"/>
    <n v="0.76"/>
    <n v="0.44769230769230772"/>
    <n v="1"/>
  </r>
  <r>
    <x v="15"/>
    <n v="8"/>
    <s v="Union"/>
    <n v="36"/>
    <n v="25"/>
    <n v="9"/>
    <n v="9"/>
    <n v="7"/>
    <x v="26"/>
    <x v="15"/>
    <n v="10"/>
    <s v="Con"/>
    <n v="0.48"/>
    <n v="0.76"/>
    <n v="0.44769230769230772"/>
    <n v="1"/>
  </r>
  <r>
    <x v="15"/>
    <n v="9"/>
    <s v="Tigre"/>
    <n v="36"/>
    <n v="25"/>
    <n v="9"/>
    <n v="9"/>
    <n v="7"/>
    <x v="19"/>
    <x v="15"/>
    <n v="10"/>
    <s v="Con"/>
    <n v="0.48"/>
    <n v="0.76"/>
    <n v="0.44769230769230772"/>
    <n v="1"/>
  </r>
  <r>
    <x v="15"/>
    <n v="10"/>
    <s v="Huracan"/>
    <n v="35"/>
    <n v="25"/>
    <n v="9"/>
    <n v="8"/>
    <n v="8"/>
    <x v="18"/>
    <x v="15"/>
    <n v="10"/>
    <s v="Con"/>
    <n v="0.46666666666666667"/>
    <n v="0.76"/>
    <n v="0.44769230769230772"/>
    <n v="1"/>
  </r>
  <r>
    <x v="15"/>
    <n v="11"/>
    <s v="Lanus"/>
    <n v="34"/>
    <n v="25"/>
    <n v="9"/>
    <n v="7"/>
    <n v="9"/>
    <x v="8"/>
    <x v="15"/>
    <n v="10"/>
    <s v="Con"/>
    <n v="0.45333333333333331"/>
    <n v="0.76"/>
    <n v="0.44769230769230772"/>
    <n v="1"/>
  </r>
  <r>
    <x v="15"/>
    <n v="12"/>
    <s v="Talleres (C)"/>
    <n v="33"/>
    <n v="25"/>
    <n v="9"/>
    <n v="6"/>
    <n v="10"/>
    <x v="34"/>
    <x v="15"/>
    <n v="10"/>
    <s v="Con"/>
    <n v="0.44"/>
    <n v="0.76"/>
    <n v="0.44769230769230772"/>
    <n v="0"/>
  </r>
  <r>
    <x v="15"/>
    <n v="13"/>
    <s v="Aldosivi"/>
    <n v="33"/>
    <n v="25"/>
    <n v="9"/>
    <n v="6"/>
    <n v="10"/>
    <x v="28"/>
    <x v="15"/>
    <n v="10"/>
    <s v="Con"/>
    <n v="0.44"/>
    <n v="0.76"/>
    <n v="0.44769230769230772"/>
    <n v="0"/>
  </r>
  <r>
    <x v="15"/>
    <n v="14"/>
    <s v="Godoy Cruz"/>
    <n v="32"/>
    <n v="25"/>
    <n v="9"/>
    <n v="5"/>
    <n v="11"/>
    <x v="16"/>
    <x v="15"/>
    <n v="10"/>
    <s v="Con"/>
    <n v="0.42666666666666669"/>
    <n v="0.76"/>
    <n v="0.44769230769230772"/>
    <n v="0"/>
  </r>
  <r>
    <x v="15"/>
    <n v="15"/>
    <s v="Newells"/>
    <n v="29"/>
    <n v="25"/>
    <n v="7"/>
    <n v="8"/>
    <n v="10"/>
    <x v="1"/>
    <x v="15"/>
    <n v="10"/>
    <s v="Con"/>
    <n v="0.38666666666666666"/>
    <n v="0.76"/>
    <n v="0.44769230769230772"/>
    <n v="0"/>
  </r>
  <r>
    <x v="15"/>
    <n v="16"/>
    <s v="Banfield"/>
    <n v="29"/>
    <n v="25"/>
    <n v="6"/>
    <n v="11"/>
    <n v="8"/>
    <x v="0"/>
    <x v="15"/>
    <n v="10"/>
    <s v="Con"/>
    <n v="0.38666666666666666"/>
    <n v="0.76"/>
    <n v="0.44769230769230772"/>
    <n v="0"/>
  </r>
  <r>
    <x v="15"/>
    <n v="17"/>
    <s v="Estudiantes (LP)"/>
    <n v="29"/>
    <n v="25"/>
    <n v="7"/>
    <n v="8"/>
    <n v="10"/>
    <x v="7"/>
    <x v="15"/>
    <n v="10"/>
    <s v="Con"/>
    <n v="0.38666666666666666"/>
    <n v="0.76"/>
    <n v="0.44769230769230772"/>
    <n v="0"/>
  </r>
  <r>
    <x v="15"/>
    <n v="18"/>
    <s v="Gimnasia (LP)"/>
    <n v="29"/>
    <n v="25"/>
    <n v="8"/>
    <n v="5"/>
    <n v="12"/>
    <x v="17"/>
    <x v="15"/>
    <n v="10"/>
    <s v="Con"/>
    <n v="0.38666666666666666"/>
    <n v="0.76"/>
    <n v="0.44769230769230772"/>
    <n v="0"/>
  </r>
  <r>
    <x v="15"/>
    <n v="19"/>
    <s v="Patronato"/>
    <n v="26"/>
    <n v="25"/>
    <n v="7"/>
    <n v="5"/>
    <n v="13"/>
    <x v="33"/>
    <x v="15"/>
    <n v="10"/>
    <s v="Con"/>
    <n v="0.34666666666666668"/>
    <n v="0.76"/>
    <n v="0.44769230769230772"/>
    <n v="0"/>
  </r>
  <r>
    <x v="15"/>
    <n v="20"/>
    <s v="Rosario Central"/>
    <n v="26"/>
    <n v="25"/>
    <n v="6"/>
    <n v="8"/>
    <n v="11"/>
    <x v="9"/>
    <x v="15"/>
    <n v="10"/>
    <s v="Con"/>
    <n v="0.34666666666666668"/>
    <n v="0.76"/>
    <n v="0.44769230769230772"/>
    <n v="0"/>
  </r>
  <r>
    <x v="15"/>
    <n v="21"/>
    <s v="San Martin (SJ)"/>
    <n v="25"/>
    <n v="25"/>
    <n v="6"/>
    <n v="7"/>
    <n v="12"/>
    <x v="24"/>
    <x v="15"/>
    <n v="10"/>
    <s v="Con"/>
    <n v="0.33333333333333331"/>
    <n v="0.76"/>
    <n v="0.44769230769230772"/>
    <n v="0"/>
  </r>
  <r>
    <x v="15"/>
    <n v="22"/>
    <s v="Belgrano"/>
    <n v="24"/>
    <n v="25"/>
    <n v="4"/>
    <n v="12"/>
    <n v="9"/>
    <x v="23"/>
    <x v="15"/>
    <n v="10"/>
    <s v="Con"/>
    <n v="0.32"/>
    <n v="0.76"/>
    <n v="0.44769230769230772"/>
    <n v="0"/>
  </r>
  <r>
    <x v="15"/>
    <n v="23"/>
    <s v="San Lorenzo"/>
    <n v="23"/>
    <n v="25"/>
    <n v="3"/>
    <n v="14"/>
    <n v="8"/>
    <x v="6"/>
    <x v="15"/>
    <n v="10"/>
    <s v="Con"/>
    <n v="0.30666666666666664"/>
    <n v="0.76"/>
    <n v="0.44769230769230772"/>
    <n v="0"/>
  </r>
  <r>
    <x v="15"/>
    <n v="24"/>
    <s v="Colon"/>
    <n v="23"/>
    <n v="25"/>
    <n v="4"/>
    <n v="11"/>
    <n v="10"/>
    <x v="2"/>
    <x v="15"/>
    <n v="10"/>
    <s v="Con"/>
    <n v="0.30666666666666664"/>
    <n v="0.76"/>
    <n v="0.44769230769230772"/>
    <n v="0"/>
  </r>
  <r>
    <x v="15"/>
    <n v="25"/>
    <s v="San Martin (T)"/>
    <n v="23"/>
    <n v="25"/>
    <n v="4"/>
    <n v="11"/>
    <n v="10"/>
    <x v="35"/>
    <x v="15"/>
    <n v="10"/>
    <s v="Con"/>
    <n v="0.30666666666666664"/>
    <n v="0.76"/>
    <n v="0.44769230769230772"/>
    <n v="0"/>
  </r>
  <r>
    <x v="15"/>
    <n v="26"/>
    <s v="Argentinos"/>
    <n v="22"/>
    <n v="25"/>
    <n v="5"/>
    <n v="7"/>
    <n v="13"/>
    <x v="5"/>
    <x v="15"/>
    <n v="10"/>
    <s v="Con"/>
    <n v="0.29333333333333333"/>
    <n v="0.76"/>
    <n v="0.44769230769230772"/>
    <n v="0"/>
  </r>
  <r>
    <x v="16"/>
    <n v="1"/>
    <s v="Boca Juniors"/>
    <n v="48"/>
    <n v="23"/>
    <n v="14"/>
    <n v="6"/>
    <n v="3"/>
    <x v="10"/>
    <x v="16"/>
    <n v="11"/>
    <s v="Con"/>
    <n v="0.69565217391304346"/>
    <n v="0.69565217391304346"/>
    <n v="0.45410628019323673"/>
    <n v="1"/>
  </r>
  <r>
    <x v="16"/>
    <n v="2"/>
    <s v="River Plate"/>
    <n v="47"/>
    <n v="23"/>
    <n v="14"/>
    <n v="5"/>
    <n v="4"/>
    <x v="13"/>
    <x v="16"/>
    <n v="11"/>
    <s v="Con"/>
    <n v="0.6811594202898551"/>
    <n v="0.69565217391304346"/>
    <n v="0.45410628019323673"/>
    <n v="1"/>
  </r>
  <r>
    <x v="16"/>
    <n v="3"/>
    <s v="Velez"/>
    <n v="39"/>
    <n v="23"/>
    <n v="11"/>
    <n v="6"/>
    <n v="6"/>
    <x v="4"/>
    <x v="16"/>
    <n v="11"/>
    <s v="Con"/>
    <n v="0.56521739130434778"/>
    <n v="0.69565217391304346"/>
    <n v="0.45410628019323673"/>
    <n v="1"/>
  </r>
  <r>
    <x v="16"/>
    <n v="4"/>
    <s v="Racing Club"/>
    <n v="39"/>
    <n v="23"/>
    <n v="9"/>
    <n v="12"/>
    <n v="2"/>
    <x v="15"/>
    <x v="16"/>
    <n v="11"/>
    <s v="Con"/>
    <n v="0.56521739130434778"/>
    <n v="0.69565217391304346"/>
    <n v="0.45410628019323673"/>
    <n v="1"/>
  </r>
  <r>
    <x v="16"/>
    <n v="5"/>
    <s v="Argentinos"/>
    <n v="39"/>
    <n v="23"/>
    <n v="10"/>
    <n v="9"/>
    <n v="4"/>
    <x v="5"/>
    <x v="16"/>
    <n v="11"/>
    <s v="Con"/>
    <n v="0.56521739130434778"/>
    <n v="0.69565217391304346"/>
    <n v="0.45410628019323673"/>
    <n v="1"/>
  </r>
  <r>
    <x v="16"/>
    <n v="6"/>
    <s v="Def y Justicia"/>
    <n v="36"/>
    <n v="23"/>
    <n v="10"/>
    <n v="6"/>
    <n v="7"/>
    <x v="27"/>
    <x v="16"/>
    <n v="11"/>
    <s v="Con"/>
    <n v="0.52173913043478259"/>
    <n v="0.69565217391304346"/>
    <n v="0.45410628019323673"/>
    <n v="1"/>
  </r>
  <r>
    <x v="16"/>
    <n v="7"/>
    <s v="Lanus"/>
    <n v="36"/>
    <n v="23"/>
    <n v="9"/>
    <n v="9"/>
    <n v="5"/>
    <x v="8"/>
    <x v="16"/>
    <n v="11"/>
    <s v="Con"/>
    <n v="0.52173913043478259"/>
    <n v="0.69565217391304346"/>
    <n v="0.45410628019323673"/>
    <n v="1"/>
  </r>
  <r>
    <x v="16"/>
    <n v="8"/>
    <s v="San Lorenzo"/>
    <n v="36"/>
    <n v="23"/>
    <n v="11"/>
    <n v="3"/>
    <n v="9"/>
    <x v="6"/>
    <x v="16"/>
    <n v="11"/>
    <s v="Con"/>
    <n v="0.52173913043478259"/>
    <n v="0.69565217391304346"/>
    <n v="0.45410628019323673"/>
    <n v="1"/>
  </r>
  <r>
    <x v="16"/>
    <n v="9"/>
    <s v="Rosario Central"/>
    <n v="36"/>
    <n v="23"/>
    <n v="9"/>
    <n v="9"/>
    <n v="5"/>
    <x v="9"/>
    <x v="16"/>
    <n v="11"/>
    <s v="Con"/>
    <n v="0.52173913043478259"/>
    <n v="0.69565217391304346"/>
    <n v="0.45410628019323673"/>
    <n v="1"/>
  </r>
  <r>
    <x v="16"/>
    <n v="10"/>
    <s v="Newells"/>
    <n v="35"/>
    <n v="23"/>
    <n v="9"/>
    <n v="8"/>
    <n v="6"/>
    <x v="1"/>
    <x v="16"/>
    <n v="11"/>
    <s v="Con"/>
    <n v="0.50724637681159424"/>
    <n v="0.69565217391304346"/>
    <n v="0.45410628019323673"/>
    <n v="1"/>
  </r>
  <r>
    <x v="16"/>
    <n v="11"/>
    <s v="Arsenal"/>
    <n v="34"/>
    <n v="23"/>
    <n v="9"/>
    <n v="7"/>
    <n v="7"/>
    <x v="11"/>
    <x v="16"/>
    <n v="11"/>
    <s v="Con"/>
    <n v="0.49275362318840582"/>
    <n v="0.69565217391304346"/>
    <n v="0.45410628019323673"/>
    <n v="1"/>
  </r>
  <r>
    <x v="16"/>
    <n v="12"/>
    <s v="Talleres (C)"/>
    <n v="34"/>
    <n v="23"/>
    <n v="10"/>
    <n v="4"/>
    <n v="9"/>
    <x v="34"/>
    <x v="16"/>
    <n v="11"/>
    <s v="Con"/>
    <n v="0.49275362318840582"/>
    <n v="0.69565217391304346"/>
    <n v="0.45410628019323673"/>
    <n v="1"/>
  </r>
  <r>
    <x v="16"/>
    <n v="13"/>
    <s v="Estudiantes (LP)"/>
    <n v="30"/>
    <n v="23"/>
    <n v="8"/>
    <n v="6"/>
    <n v="9"/>
    <x v="7"/>
    <x v="16"/>
    <n v="11"/>
    <s v="Con"/>
    <n v="0.43478260869565216"/>
    <n v="0.69565217391304346"/>
    <n v="0.45410628019323673"/>
    <n v="0"/>
  </r>
  <r>
    <x v="16"/>
    <n v="14"/>
    <s v="Independiente"/>
    <n v="29"/>
    <n v="23"/>
    <n v="8"/>
    <n v="5"/>
    <n v="10"/>
    <x v="3"/>
    <x v="16"/>
    <n v="11"/>
    <s v="Con"/>
    <n v="0.42028985507246375"/>
    <n v="0.69565217391304346"/>
    <n v="0.45410628019323673"/>
    <n v="0"/>
  </r>
  <r>
    <x v="16"/>
    <n v="15"/>
    <s v="Atl Tucuman"/>
    <n v="29"/>
    <n v="23"/>
    <n v="7"/>
    <n v="8"/>
    <n v="8"/>
    <x v="12"/>
    <x v="16"/>
    <n v="11"/>
    <s v="Con"/>
    <n v="0.42028985507246375"/>
    <n v="0.69565217391304346"/>
    <n v="0.45410628019323673"/>
    <n v="0"/>
  </r>
  <r>
    <x v="16"/>
    <n v="16"/>
    <s v="Union"/>
    <n v="27"/>
    <n v="23"/>
    <n v="7"/>
    <n v="6"/>
    <n v="10"/>
    <x v="26"/>
    <x v="16"/>
    <n v="11"/>
    <s v="Con"/>
    <n v="0.39130434782608697"/>
    <n v="0.69565217391304346"/>
    <n v="0.45410628019323673"/>
    <n v="0"/>
  </r>
  <r>
    <x v="16"/>
    <n v="17"/>
    <s v="Banfield"/>
    <n v="26"/>
    <n v="23"/>
    <n v="6"/>
    <n v="8"/>
    <n v="9"/>
    <x v="0"/>
    <x v="16"/>
    <n v="11"/>
    <s v="Con"/>
    <n v="0.37681159420289856"/>
    <n v="0.69565217391304346"/>
    <n v="0.45410628019323673"/>
    <n v="0"/>
  </r>
  <r>
    <x v="16"/>
    <n v="18"/>
    <s v="Central Cba (SdE)"/>
    <n v="26"/>
    <n v="23"/>
    <n v="6"/>
    <n v="8"/>
    <n v="9"/>
    <x v="36"/>
    <x v="16"/>
    <n v="11"/>
    <s v="Con"/>
    <n v="0.37681159420289856"/>
    <n v="0.69565217391304346"/>
    <n v="0.45410628019323673"/>
    <n v="0"/>
  </r>
  <r>
    <x v="16"/>
    <n v="19"/>
    <s v="Gimnasia (LP)"/>
    <n v="23"/>
    <n v="23"/>
    <n v="6"/>
    <n v="5"/>
    <n v="12"/>
    <x v="17"/>
    <x v="16"/>
    <n v="11"/>
    <s v="Con"/>
    <n v="0.33333333333333331"/>
    <n v="0.69565217391304346"/>
    <n v="0.45410628019323673"/>
    <n v="0"/>
  </r>
  <r>
    <x v="16"/>
    <n v="20"/>
    <s v="Patronato"/>
    <n v="23"/>
    <n v="23"/>
    <n v="5"/>
    <n v="8"/>
    <n v="10"/>
    <x v="33"/>
    <x v="16"/>
    <n v="11"/>
    <s v="Con"/>
    <n v="0.33333333333333331"/>
    <n v="0.69565217391304346"/>
    <n v="0.45410628019323673"/>
    <n v="0"/>
  </r>
  <r>
    <x v="16"/>
    <n v="21"/>
    <s v="Huracan"/>
    <n v="22"/>
    <n v="23"/>
    <n v="5"/>
    <n v="7"/>
    <n v="11"/>
    <x v="18"/>
    <x v="16"/>
    <n v="11"/>
    <s v="Con"/>
    <n v="0.3188405797101449"/>
    <n v="0.69565217391304346"/>
    <n v="0.45410628019323673"/>
    <n v="0"/>
  </r>
  <r>
    <x v="16"/>
    <n v="22"/>
    <s v="Aldosivi"/>
    <n v="22"/>
    <n v="23"/>
    <n v="6"/>
    <n v="4"/>
    <n v="13"/>
    <x v="28"/>
    <x v="16"/>
    <n v="11"/>
    <s v="Con"/>
    <n v="0.3188405797101449"/>
    <n v="0.69565217391304346"/>
    <n v="0.45410628019323673"/>
    <n v="0"/>
  </r>
  <r>
    <x v="16"/>
    <n v="23"/>
    <s v="Colon"/>
    <n v="18"/>
    <n v="23"/>
    <n v="5"/>
    <n v="3"/>
    <n v="15"/>
    <x v="2"/>
    <x v="16"/>
    <n v="11"/>
    <s v="Con"/>
    <n v="0.2608695652173913"/>
    <n v="0.69565217391304346"/>
    <n v="0.45410628019323673"/>
    <n v="0"/>
  </r>
  <r>
    <x v="16"/>
    <n v="24"/>
    <s v="Godoy Cruz"/>
    <n v="18"/>
    <n v="23"/>
    <n v="6"/>
    <n v="0"/>
    <n v="17"/>
    <x v="16"/>
    <x v="16"/>
    <n v="11"/>
    <s v="Con"/>
    <n v="0.2608695652173913"/>
    <n v="0.69565217391304346"/>
    <n v="0.45410628019323673"/>
    <n v="0"/>
  </r>
  <r>
    <x v="17"/>
    <n v="1"/>
    <s v="River Plate"/>
    <n v="54"/>
    <n v="25"/>
    <n v="16"/>
    <n v="6"/>
    <n v="3"/>
    <x v="13"/>
    <x v="17"/>
    <n v="12"/>
    <s v="Con"/>
    <n v="0.72"/>
    <n v="0.72"/>
    <n v="0.4507692307692307"/>
    <n v="1"/>
  </r>
  <r>
    <x v="17"/>
    <n v="2"/>
    <s v="Def y Justicia"/>
    <n v="47"/>
    <n v="25"/>
    <n v="13"/>
    <n v="8"/>
    <n v="4"/>
    <x v="27"/>
    <x v="17"/>
    <n v="12"/>
    <s v="Con"/>
    <n v="0.62666666666666671"/>
    <n v="0.72"/>
    <n v="0.4507692307692307"/>
    <n v="1"/>
  </r>
  <r>
    <x v="17"/>
    <n v="3"/>
    <s v="Talleres (C)"/>
    <n v="46"/>
    <n v="25"/>
    <n v="14"/>
    <n v="4"/>
    <n v="7"/>
    <x v="34"/>
    <x v="17"/>
    <n v="12"/>
    <s v="Con"/>
    <n v="0.61333333333333329"/>
    <n v="0.72"/>
    <n v="0.4507692307692307"/>
    <n v="1"/>
  </r>
  <r>
    <x v="17"/>
    <n v="4"/>
    <s v="Boca Juniors"/>
    <n v="41"/>
    <n v="25"/>
    <n v="11"/>
    <n v="8"/>
    <n v="6"/>
    <x v="10"/>
    <x v="17"/>
    <n v="12"/>
    <s v="Con"/>
    <n v="0.54666666666666663"/>
    <n v="0.72"/>
    <n v="0.4507692307692307"/>
    <n v="1"/>
  </r>
  <r>
    <x v="17"/>
    <n v="5"/>
    <s v="Velez"/>
    <n v="39"/>
    <n v="25"/>
    <n v="10"/>
    <n v="9"/>
    <n v="6"/>
    <x v="4"/>
    <x v="17"/>
    <n v="12"/>
    <s v="Con"/>
    <n v="0.52"/>
    <n v="0.72"/>
    <n v="0.4507692307692307"/>
    <n v="1"/>
  </r>
  <r>
    <x v="17"/>
    <n v="6"/>
    <s v="Estudiantes (LP)"/>
    <n v="39"/>
    <n v="25"/>
    <n v="10"/>
    <n v="9"/>
    <n v="6"/>
    <x v="7"/>
    <x v="17"/>
    <n v="12"/>
    <s v="Con"/>
    <n v="0.52"/>
    <n v="0.72"/>
    <n v="0.4507692307692307"/>
    <n v="1"/>
  </r>
  <r>
    <x v="17"/>
    <n v="7"/>
    <s v="Colon"/>
    <n v="39"/>
    <n v="25"/>
    <n v="11"/>
    <n v="6"/>
    <n v="8"/>
    <x v="2"/>
    <x v="17"/>
    <n v="12"/>
    <s v="Con"/>
    <n v="0.52"/>
    <n v="0.72"/>
    <n v="0.4507692307692307"/>
    <n v="1"/>
  </r>
  <r>
    <x v="17"/>
    <n v="8"/>
    <s v="Huracan"/>
    <n v="38"/>
    <n v="25"/>
    <n v="10"/>
    <n v="8"/>
    <n v="7"/>
    <x v="18"/>
    <x v="17"/>
    <n v="12"/>
    <s v="Con"/>
    <n v="0.50666666666666671"/>
    <n v="0.72"/>
    <n v="0.4507692307692307"/>
    <n v="1"/>
  </r>
  <r>
    <x v="17"/>
    <n v="9"/>
    <s v="Independiente"/>
    <n v="38"/>
    <n v="25"/>
    <n v="10"/>
    <n v="8"/>
    <n v="7"/>
    <x v="3"/>
    <x v="17"/>
    <n v="12"/>
    <s v="Con"/>
    <n v="0.50666666666666671"/>
    <n v="0.72"/>
    <n v="0.4507692307692307"/>
    <n v="1"/>
  </r>
  <r>
    <x v="17"/>
    <n v="10"/>
    <s v="Lanus"/>
    <n v="37"/>
    <n v="25"/>
    <n v="10"/>
    <n v="7"/>
    <n v="8"/>
    <x v="8"/>
    <x v="17"/>
    <n v="12"/>
    <s v="Con"/>
    <n v="0.49333333333333335"/>
    <n v="0.72"/>
    <n v="0.4507692307692307"/>
    <n v="1"/>
  </r>
  <r>
    <x v="17"/>
    <n v="11"/>
    <s v="Gimnasia (LP)"/>
    <n v="36"/>
    <n v="25"/>
    <n v="9"/>
    <n v="9"/>
    <n v="7"/>
    <x v="17"/>
    <x v="17"/>
    <n v="12"/>
    <s v="Con"/>
    <n v="0.48"/>
    <n v="0.72"/>
    <n v="0.4507692307692307"/>
    <n v="1"/>
  </r>
  <r>
    <x v="17"/>
    <n v="12"/>
    <s v="Union"/>
    <n v="34"/>
    <n v="25"/>
    <n v="10"/>
    <n v="4"/>
    <n v="11"/>
    <x v="26"/>
    <x v="17"/>
    <n v="12"/>
    <s v="Con"/>
    <n v="0.45333333333333331"/>
    <n v="0.72"/>
    <n v="0.4507692307692307"/>
    <n v="1"/>
  </r>
  <r>
    <x v="17"/>
    <n v="13"/>
    <s v="Aldosivi"/>
    <n v="33"/>
    <n v="25"/>
    <n v="10"/>
    <n v="3"/>
    <n v="12"/>
    <x v="28"/>
    <x v="17"/>
    <n v="12"/>
    <s v="Con"/>
    <n v="0.44"/>
    <n v="0.72"/>
    <n v="0.4507692307692307"/>
    <n v="0"/>
  </r>
  <r>
    <x v="17"/>
    <n v="14"/>
    <s v="Argentinos"/>
    <n v="32"/>
    <n v="25"/>
    <n v="8"/>
    <n v="8"/>
    <n v="9"/>
    <x v="5"/>
    <x v="17"/>
    <n v="12"/>
    <s v="Con"/>
    <n v="0.42666666666666669"/>
    <n v="0.72"/>
    <n v="0.4507692307692307"/>
    <n v="0"/>
  </r>
  <r>
    <x v="17"/>
    <n v="15"/>
    <s v="Racing Club"/>
    <n v="32"/>
    <n v="25"/>
    <n v="8"/>
    <n v="8"/>
    <n v="9"/>
    <x v="15"/>
    <x v="17"/>
    <n v="12"/>
    <s v="Con"/>
    <n v="0.42666666666666669"/>
    <n v="0.72"/>
    <n v="0.4507692307692307"/>
    <n v="0"/>
  </r>
  <r>
    <x v="17"/>
    <n v="16"/>
    <s v="Rosario Central"/>
    <n v="32"/>
    <n v="25"/>
    <n v="9"/>
    <n v="5"/>
    <n v="11"/>
    <x v="9"/>
    <x v="17"/>
    <n v="12"/>
    <s v="Con"/>
    <n v="0.42666666666666669"/>
    <n v="0.72"/>
    <n v="0.4507692307692307"/>
    <n v="0"/>
  </r>
  <r>
    <x v="17"/>
    <n v="17"/>
    <s v="Godoy Cruz"/>
    <n v="31"/>
    <n v="25"/>
    <n v="8"/>
    <n v="7"/>
    <n v="10"/>
    <x v="16"/>
    <x v="17"/>
    <n v="12"/>
    <s v="Con"/>
    <n v="0.41333333333333333"/>
    <n v="0.72"/>
    <n v="0.4507692307692307"/>
    <n v="0"/>
  </r>
  <r>
    <x v="17"/>
    <n v="18"/>
    <s v="Platense"/>
    <n v="31"/>
    <n v="25"/>
    <n v="7"/>
    <n v="10"/>
    <n v="8"/>
    <x v="37"/>
    <x v="17"/>
    <n v="12"/>
    <s v="Con"/>
    <n v="0.41333333333333333"/>
    <n v="0.72"/>
    <n v="0.4507692307692307"/>
    <n v="0"/>
  </r>
  <r>
    <x v="17"/>
    <n v="19"/>
    <s v="Newells"/>
    <n v="28"/>
    <n v="25"/>
    <n v="7"/>
    <n v="7"/>
    <n v="11"/>
    <x v="1"/>
    <x v="17"/>
    <n v="12"/>
    <s v="Con"/>
    <n v="0.37333333333333335"/>
    <n v="0.72"/>
    <n v="0.4507692307692307"/>
    <n v="0"/>
  </r>
  <r>
    <x v="17"/>
    <n v="20"/>
    <s v="Banfield"/>
    <n v="27"/>
    <n v="25"/>
    <n v="5"/>
    <n v="12"/>
    <n v="8"/>
    <x v="0"/>
    <x v="17"/>
    <n v="12"/>
    <s v="Con"/>
    <n v="0.36"/>
    <n v="0.72"/>
    <n v="0.4507692307692307"/>
    <n v="0"/>
  </r>
  <r>
    <x v="17"/>
    <n v="21"/>
    <s v="San Lorenzo"/>
    <n v="27"/>
    <n v="25"/>
    <n v="7"/>
    <n v="6"/>
    <n v="12"/>
    <x v="6"/>
    <x v="17"/>
    <n v="12"/>
    <s v="Con"/>
    <n v="0.36"/>
    <n v="0.72"/>
    <n v="0.4507692307692307"/>
    <n v="0"/>
  </r>
  <r>
    <x v="17"/>
    <n v="22"/>
    <s v="Central Cba (SdE)"/>
    <n v="26"/>
    <n v="25"/>
    <n v="6"/>
    <n v="8"/>
    <n v="11"/>
    <x v="36"/>
    <x v="17"/>
    <n v="12"/>
    <s v="Con"/>
    <n v="0.34666666666666668"/>
    <n v="0.72"/>
    <n v="0.4507692307692307"/>
    <n v="0"/>
  </r>
  <r>
    <x v="17"/>
    <n v="23"/>
    <s v="Patronato"/>
    <n v="25"/>
    <n v="25"/>
    <n v="5"/>
    <n v="10"/>
    <n v="10"/>
    <x v="33"/>
    <x v="17"/>
    <n v="12"/>
    <s v="Con"/>
    <n v="0.33333333333333331"/>
    <n v="0.72"/>
    <n v="0.4507692307692307"/>
    <n v="0"/>
  </r>
  <r>
    <x v="17"/>
    <n v="24"/>
    <s v="Sarmiento (J)"/>
    <n v="24"/>
    <n v="25"/>
    <n v="6"/>
    <n v="6"/>
    <n v="13"/>
    <x v="29"/>
    <x v="17"/>
    <n v="12"/>
    <s v="Con"/>
    <n v="0.32"/>
    <n v="0.72"/>
    <n v="0.4507692307692307"/>
    <n v="0"/>
  </r>
  <r>
    <x v="17"/>
    <n v="25"/>
    <s v="Atl Tucuman"/>
    <n v="22"/>
    <n v="25"/>
    <n v="5"/>
    <n v="7"/>
    <n v="13"/>
    <x v="12"/>
    <x v="17"/>
    <n v="12"/>
    <s v="Con"/>
    <n v="0.29333333333333333"/>
    <n v="0.72"/>
    <n v="0.4507692307692307"/>
    <n v="0"/>
  </r>
  <r>
    <x v="17"/>
    <n v="26"/>
    <s v="Arsenal"/>
    <n v="21"/>
    <n v="25"/>
    <n v="4"/>
    <n v="9"/>
    <n v="12"/>
    <x v="11"/>
    <x v="17"/>
    <n v="12"/>
    <s v="Con"/>
    <n v="0.28000000000000003"/>
    <n v="0.72"/>
    <n v="0.4507692307692307"/>
    <n v="0"/>
  </r>
  <r>
    <x v="18"/>
    <n v="1"/>
    <s v="Boca Juniors"/>
    <n v="52"/>
    <n v="27"/>
    <n v="16"/>
    <n v="4"/>
    <n v="7"/>
    <x v="10"/>
    <x v="18"/>
    <n v="13"/>
    <s v="Con"/>
    <n v="0.64197530864197527"/>
    <n v="0.64197530864197527"/>
    <n v="0.44929453262786595"/>
    <n v="1"/>
  </r>
  <r>
    <x v="18"/>
    <n v="2"/>
    <s v="Racing Club"/>
    <n v="50"/>
    <n v="27"/>
    <n v="14"/>
    <n v="8"/>
    <n v="5"/>
    <x v="15"/>
    <x v="18"/>
    <n v="13"/>
    <s v="Con"/>
    <n v="0.61728395061728392"/>
    <n v="0.64197530864197527"/>
    <n v="0.44929453262786595"/>
    <n v="1"/>
  </r>
  <r>
    <x v="18"/>
    <n v="3"/>
    <s v="River Plate"/>
    <n v="47"/>
    <n v="27"/>
    <n v="14"/>
    <n v="5"/>
    <n v="8"/>
    <x v="13"/>
    <x v="18"/>
    <n v="13"/>
    <s v="Con"/>
    <n v="0.58024691358024694"/>
    <n v="0.64197530864197527"/>
    <n v="0.44929453262786595"/>
    <n v="1"/>
  </r>
  <r>
    <x v="18"/>
    <n v="4"/>
    <s v="Huracan"/>
    <n v="47"/>
    <n v="27"/>
    <n v="12"/>
    <n v="11"/>
    <n v="4"/>
    <x v="18"/>
    <x v="18"/>
    <n v="13"/>
    <s v="Con"/>
    <n v="0.58024691358024694"/>
    <n v="0.64197530864197527"/>
    <n v="0.44929453262786595"/>
    <n v="1"/>
  </r>
  <r>
    <x v="18"/>
    <n v="5"/>
    <s v="Atl Tucuman"/>
    <n v="46"/>
    <n v="27"/>
    <n v="12"/>
    <n v="10"/>
    <n v="5"/>
    <x v="12"/>
    <x v="18"/>
    <n v="13"/>
    <s v="Con"/>
    <n v="0.5679012345679012"/>
    <n v="0.64197530864197527"/>
    <n v="0.44929453262786595"/>
    <n v="1"/>
  </r>
  <r>
    <x v="18"/>
    <n v="6"/>
    <s v="San Lorenzo"/>
    <n v="43"/>
    <n v="27"/>
    <n v="10"/>
    <n v="13"/>
    <n v="4"/>
    <x v="6"/>
    <x v="18"/>
    <n v="13"/>
    <s v="Con"/>
    <n v="0.53086419753086422"/>
    <n v="0.64197530864197527"/>
    <n v="0.44929453262786595"/>
    <n v="1"/>
  </r>
  <r>
    <x v="18"/>
    <n v="7"/>
    <s v="Tigre"/>
    <n v="43"/>
    <n v="27"/>
    <n v="11"/>
    <n v="10"/>
    <n v="6"/>
    <x v="19"/>
    <x v="18"/>
    <n v="13"/>
    <s v="Con"/>
    <n v="0.53086419753086422"/>
    <n v="0.64197530864197527"/>
    <n v="0.44929453262786595"/>
    <n v="1"/>
  </r>
  <r>
    <x v="18"/>
    <n v="8"/>
    <s v="Argentinos"/>
    <n v="42"/>
    <n v="27"/>
    <n v="12"/>
    <n v="6"/>
    <n v="9"/>
    <x v="5"/>
    <x v="18"/>
    <n v="13"/>
    <s v="Con"/>
    <n v="0.51851851851851849"/>
    <n v="0.64197530864197527"/>
    <n v="0.44929453262786595"/>
    <n v="1"/>
  </r>
  <r>
    <x v="18"/>
    <n v="9"/>
    <s v="Gimnasia (LP)"/>
    <n v="41"/>
    <n v="27"/>
    <n v="11"/>
    <n v="8"/>
    <n v="8"/>
    <x v="17"/>
    <x v="18"/>
    <n v="13"/>
    <s v="Con"/>
    <n v="0.50617283950617287"/>
    <n v="0.64197530864197527"/>
    <n v="0.44929453262786595"/>
    <n v="1"/>
  </r>
  <r>
    <x v="18"/>
    <n v="10"/>
    <s v="Patronato"/>
    <n v="40"/>
    <n v="27"/>
    <n v="11"/>
    <n v="7"/>
    <n v="9"/>
    <x v="33"/>
    <x v="18"/>
    <n v="13"/>
    <s v="Con"/>
    <n v="0.49382716049382713"/>
    <n v="0.64197530864197527"/>
    <n v="0.44929453262786595"/>
    <n v="1"/>
  </r>
  <r>
    <x v="18"/>
    <n v="11"/>
    <s v="Newells"/>
    <n v="40"/>
    <n v="27"/>
    <n v="11"/>
    <n v="7"/>
    <n v="9"/>
    <x v="1"/>
    <x v="18"/>
    <n v="13"/>
    <s v="Con"/>
    <n v="0.49382716049382713"/>
    <n v="0.64197530864197527"/>
    <n v="0.44929453262786595"/>
    <n v="1"/>
  </r>
  <r>
    <x v="18"/>
    <n v="12"/>
    <s v="Def y Justicia"/>
    <n v="40"/>
    <n v="27"/>
    <n v="10"/>
    <n v="10"/>
    <n v="7"/>
    <x v="27"/>
    <x v="18"/>
    <n v="13"/>
    <s v="Con"/>
    <n v="0.49382716049382713"/>
    <n v="0.64197530864197527"/>
    <n v="0.44929453262786595"/>
    <n v="1"/>
  </r>
  <r>
    <x v="18"/>
    <n v="13"/>
    <s v="Talleres (C)"/>
    <n v="35"/>
    <n v="27"/>
    <n v="9"/>
    <n v="8"/>
    <n v="10"/>
    <x v="34"/>
    <x v="18"/>
    <n v="13"/>
    <s v="Con"/>
    <n v="0.43209876543209874"/>
    <n v="0.64197530864197527"/>
    <n v="0.44929453262786595"/>
    <n v="0"/>
  </r>
  <r>
    <x v="18"/>
    <n v="14"/>
    <s v="Independiente"/>
    <n v="35"/>
    <n v="27"/>
    <n v="9"/>
    <n v="8"/>
    <n v="10"/>
    <x v="3"/>
    <x v="18"/>
    <n v="13"/>
    <s v="Con"/>
    <n v="0.43209876543209874"/>
    <n v="0.64197530864197527"/>
    <n v="0.44929453262786595"/>
    <n v="0"/>
  </r>
  <r>
    <x v="18"/>
    <n v="15"/>
    <s v="Godoy Cruz"/>
    <n v="35"/>
    <n v="27"/>
    <n v="9"/>
    <n v="8"/>
    <n v="10"/>
    <x v="16"/>
    <x v="18"/>
    <n v="13"/>
    <s v="Con"/>
    <n v="0.43209876543209874"/>
    <n v="0.64197530864197527"/>
    <n v="0.44929453262786595"/>
    <n v="0"/>
  </r>
  <r>
    <x v="18"/>
    <n v="16"/>
    <s v="Central Cba (SdE)"/>
    <n v="34"/>
    <n v="27"/>
    <n v="10"/>
    <n v="4"/>
    <n v="13"/>
    <x v="36"/>
    <x v="18"/>
    <n v="13"/>
    <s v="Con"/>
    <n v="0.41975308641975306"/>
    <n v="0.64197530864197527"/>
    <n v="0.44929453262786595"/>
    <n v="0"/>
  </r>
  <r>
    <x v="18"/>
    <n v="17"/>
    <s v="Barracas Central"/>
    <n v="34"/>
    <n v="27"/>
    <n v="8"/>
    <n v="10"/>
    <n v="9"/>
    <x v="38"/>
    <x v="18"/>
    <n v="13"/>
    <s v="Con"/>
    <n v="0.41975308641975306"/>
    <n v="0.64197530864197527"/>
    <n v="0.44929453262786595"/>
    <n v="0"/>
  </r>
  <r>
    <x v="18"/>
    <n v="18"/>
    <s v="Estudiantes (LP)"/>
    <n v="33"/>
    <n v="27"/>
    <n v="9"/>
    <n v="6"/>
    <n v="12"/>
    <x v="7"/>
    <x v="18"/>
    <n v="13"/>
    <s v="Con"/>
    <n v="0.40740740740740738"/>
    <n v="0.64197530864197527"/>
    <n v="0.44929453262786595"/>
    <n v="0"/>
  </r>
  <r>
    <x v="18"/>
    <n v="19"/>
    <s v="Platense"/>
    <n v="32"/>
    <n v="27"/>
    <n v="7"/>
    <n v="11"/>
    <n v="9"/>
    <x v="37"/>
    <x v="18"/>
    <n v="13"/>
    <s v="Con"/>
    <n v="0.39506172839506171"/>
    <n v="0.64197530864197527"/>
    <n v="0.44929453262786595"/>
    <n v="0"/>
  </r>
  <r>
    <x v="18"/>
    <n v="20"/>
    <s v="Rosario Central"/>
    <n v="32"/>
    <n v="27"/>
    <n v="7"/>
    <n v="11"/>
    <n v="9"/>
    <x v="9"/>
    <x v="18"/>
    <n v="13"/>
    <s v="Con"/>
    <n v="0.39506172839506171"/>
    <n v="0.64197530864197527"/>
    <n v="0.44929453262786595"/>
    <n v="0"/>
  </r>
  <r>
    <x v="18"/>
    <n v="21"/>
    <s v="Sarmiento (J)"/>
    <n v="32"/>
    <n v="27"/>
    <n v="8"/>
    <n v="8"/>
    <n v="11"/>
    <x v="29"/>
    <x v="18"/>
    <n v="13"/>
    <s v="Con"/>
    <n v="0.39506172839506171"/>
    <n v="0.64197530864197527"/>
    <n v="0.44929453262786595"/>
    <n v="0"/>
  </r>
  <r>
    <x v="18"/>
    <n v="22"/>
    <s v="Union"/>
    <n v="32"/>
    <n v="27"/>
    <n v="8"/>
    <n v="8"/>
    <n v="11"/>
    <x v="26"/>
    <x v="18"/>
    <n v="13"/>
    <s v="Con"/>
    <n v="0.39506172839506171"/>
    <n v="0.64197530864197527"/>
    <n v="0.44929453262786595"/>
    <n v="0"/>
  </r>
  <r>
    <x v="18"/>
    <n v="23"/>
    <s v="Arsenal"/>
    <n v="30"/>
    <n v="27"/>
    <n v="6"/>
    <n v="12"/>
    <n v="9"/>
    <x v="11"/>
    <x v="18"/>
    <n v="13"/>
    <s v="Con"/>
    <n v="0.37037037037037035"/>
    <n v="0.64197530864197527"/>
    <n v="0.44929453262786595"/>
    <n v="0"/>
  </r>
  <r>
    <x v="18"/>
    <n v="24"/>
    <s v="Banfield"/>
    <n v="30"/>
    <n v="27"/>
    <n v="7"/>
    <n v="9"/>
    <n v="11"/>
    <x v="0"/>
    <x v="18"/>
    <n v="13"/>
    <s v="Con"/>
    <n v="0.37037037037037035"/>
    <n v="0.64197530864197527"/>
    <n v="0.44929453262786595"/>
    <n v="0"/>
  </r>
  <r>
    <x v="18"/>
    <n v="25"/>
    <s v="Colon"/>
    <n v="29"/>
    <n v="27"/>
    <n v="7"/>
    <n v="8"/>
    <n v="12"/>
    <x v="2"/>
    <x v="18"/>
    <n v="13"/>
    <s v="Con"/>
    <n v="0.35802469135802467"/>
    <n v="0.64197530864197527"/>
    <n v="0.44929453262786595"/>
    <n v="0"/>
  </r>
  <r>
    <x v="18"/>
    <n v="26"/>
    <s v="Velez"/>
    <n v="28"/>
    <n v="27"/>
    <n v="6"/>
    <n v="10"/>
    <n v="11"/>
    <x v="4"/>
    <x v="18"/>
    <n v="13"/>
    <s v="Con"/>
    <n v="0.34567901234567899"/>
    <n v="0.64197530864197527"/>
    <n v="0.44929453262786595"/>
    <n v="0"/>
  </r>
  <r>
    <x v="18"/>
    <n v="27"/>
    <s v="Lanus"/>
    <n v="21"/>
    <n v="27"/>
    <n v="5"/>
    <n v="6"/>
    <n v="16"/>
    <x v="8"/>
    <x v="18"/>
    <n v="13"/>
    <s v="Con"/>
    <n v="0.25925925925925924"/>
    <n v="0.64197530864197527"/>
    <n v="0.44929453262786595"/>
    <n v="0"/>
  </r>
  <r>
    <x v="18"/>
    <n v="28"/>
    <s v="Aldosivi"/>
    <n v="16"/>
    <n v="27"/>
    <n v="4"/>
    <n v="4"/>
    <n v="19"/>
    <x v="28"/>
    <x v="18"/>
    <n v="13"/>
    <s v="Con"/>
    <n v="0.19753086419753085"/>
    <n v="0.64197530864197527"/>
    <n v="0.44929453262786595"/>
    <n v="0"/>
  </r>
  <r>
    <x v="19"/>
    <n v="1"/>
    <s v="Colon"/>
    <n v="25"/>
    <n v="13"/>
    <n v="7"/>
    <n v="4"/>
    <n v="2"/>
    <x v="2"/>
    <x v="19"/>
    <n v="12"/>
    <s v="Con"/>
    <n v="0.64102564102564108"/>
    <n v="0.79487179487179482"/>
    <n v="0.45364891518737682"/>
    <n v="1"/>
  </r>
  <r>
    <x v="19"/>
    <n v="2"/>
    <s v="Estudiantes (LP)"/>
    <n v="22"/>
    <n v="13"/>
    <n v="6"/>
    <n v="4"/>
    <n v="3"/>
    <x v="7"/>
    <x v="19"/>
    <n v="12"/>
    <s v="Con"/>
    <n v="0.5641025641025641"/>
    <n v="0.79487179487179482"/>
    <n v="0.45364891518737682"/>
    <n v="1"/>
  </r>
  <r>
    <x v="19"/>
    <n v="3"/>
    <s v="River Plate"/>
    <n v="21"/>
    <n v="13"/>
    <n v="6"/>
    <n v="3"/>
    <n v="4"/>
    <x v="13"/>
    <x v="19"/>
    <n v="12"/>
    <s v="Con"/>
    <n v="0.53846153846153844"/>
    <n v="0.79487179487179482"/>
    <n v="0.45364891518737682"/>
    <n v="1"/>
  </r>
  <r>
    <x v="19"/>
    <n v="4"/>
    <s v="Racing Club"/>
    <n v="21"/>
    <n v="13"/>
    <n v="6"/>
    <n v="3"/>
    <n v="4"/>
    <x v="15"/>
    <x v="19"/>
    <n v="12"/>
    <s v="Con"/>
    <n v="0.53846153846153844"/>
    <n v="0.79487179487179482"/>
    <n v="0.45364891518737682"/>
    <n v="1"/>
  </r>
  <r>
    <x v="19"/>
    <n v="5"/>
    <s v="San Lorenzo"/>
    <n v="21"/>
    <n v="13"/>
    <n v="6"/>
    <n v="3"/>
    <n v="4"/>
    <x v="6"/>
    <x v="19"/>
    <n v="12"/>
    <s v="Con"/>
    <n v="0.53846153846153844"/>
    <n v="0.79487179487179482"/>
    <n v="0.45364891518737682"/>
    <n v="1"/>
  </r>
  <r>
    <x v="19"/>
    <n v="6"/>
    <s v="Banfield"/>
    <n v="20"/>
    <n v="13"/>
    <n v="5"/>
    <n v="5"/>
    <n v="3"/>
    <x v="0"/>
    <x v="19"/>
    <n v="12"/>
    <s v="Con"/>
    <n v="0.51282051282051277"/>
    <n v="0.79487179487179482"/>
    <n v="0.45364891518737682"/>
    <n v="1"/>
  </r>
  <r>
    <x v="19"/>
    <n v="7"/>
    <s v="Argentinos"/>
    <n v="19"/>
    <n v="13"/>
    <n v="5"/>
    <n v="4"/>
    <n v="4"/>
    <x v="5"/>
    <x v="19"/>
    <n v="12"/>
    <s v="Con"/>
    <n v="0.48717948717948717"/>
    <n v="0.79487179487179482"/>
    <n v="0.45364891518737682"/>
    <n v="1"/>
  </r>
  <r>
    <x v="19"/>
    <n v="8"/>
    <s v="Rosario Central"/>
    <n v="18"/>
    <n v="13"/>
    <n v="5"/>
    <n v="3"/>
    <n v="5"/>
    <x v="9"/>
    <x v="19"/>
    <n v="12"/>
    <s v="Con"/>
    <n v="0.46153846153846156"/>
    <n v="0.79487179487179482"/>
    <n v="0.45364891518737682"/>
    <n v="1"/>
  </r>
  <r>
    <x v="19"/>
    <n v="9"/>
    <s v="Central Cba (SdE)"/>
    <n v="17"/>
    <n v="13"/>
    <n v="4"/>
    <n v="5"/>
    <n v="4"/>
    <x v="36"/>
    <x v="19"/>
    <n v="12"/>
    <s v="Con"/>
    <n v="0.4358974358974359"/>
    <n v="0.79487179487179482"/>
    <n v="0.45364891518737682"/>
    <n v="0"/>
  </r>
  <r>
    <x v="19"/>
    <n v="10"/>
    <s v="Godoy Cruz"/>
    <n v="15"/>
    <n v="13"/>
    <n v="4"/>
    <n v="3"/>
    <n v="6"/>
    <x v="16"/>
    <x v="19"/>
    <n v="12"/>
    <s v="Con"/>
    <n v="0.38461538461538464"/>
    <n v="0.79487179487179482"/>
    <n v="0.45364891518737682"/>
    <n v="0"/>
  </r>
  <r>
    <x v="19"/>
    <n v="11"/>
    <s v="Platense"/>
    <n v="14"/>
    <n v="13"/>
    <n v="4"/>
    <n v="2"/>
    <n v="7"/>
    <x v="37"/>
    <x v="19"/>
    <n v="12"/>
    <s v="Con"/>
    <n v="0.35897435897435898"/>
    <n v="0.79487179487179482"/>
    <n v="0.45364891518737682"/>
    <n v="0"/>
  </r>
  <r>
    <x v="19"/>
    <n v="12"/>
    <s v="Arsenal"/>
    <n v="12"/>
    <n v="13"/>
    <n v="3"/>
    <n v="3"/>
    <n v="7"/>
    <x v="11"/>
    <x v="19"/>
    <n v="12"/>
    <s v="Con"/>
    <n v="0.30769230769230771"/>
    <n v="0.79487179487179482"/>
    <n v="0.45364891518737682"/>
    <n v="0"/>
  </r>
  <r>
    <x v="19"/>
    <n v="13"/>
    <s v="Aldosivi"/>
    <n v="11"/>
    <n v="13"/>
    <n v="3"/>
    <n v="2"/>
    <n v="8"/>
    <x v="28"/>
    <x v="19"/>
    <n v="12"/>
    <s v="Con"/>
    <n v="0.28205128205128205"/>
    <n v="0.79487179487179482"/>
    <n v="0.45364891518737682"/>
    <n v="0"/>
  </r>
  <r>
    <x v="19"/>
    <n v="1"/>
    <s v="Velez"/>
    <n v="31"/>
    <n v="13"/>
    <n v="10"/>
    <n v="1"/>
    <n v="2"/>
    <x v="4"/>
    <x v="19"/>
    <n v="12"/>
    <s v="Con"/>
    <n v="0.79487179487179482"/>
    <n v="0.79487179487179482"/>
    <n v="0.45364891518737682"/>
    <n v="1"/>
  </r>
  <r>
    <x v="19"/>
    <n v="2"/>
    <s v="Boca Juniors"/>
    <n v="22"/>
    <n v="13"/>
    <n v="6"/>
    <n v="4"/>
    <n v="3"/>
    <x v="10"/>
    <x v="19"/>
    <n v="12"/>
    <s v="Con"/>
    <n v="0.5641025641025641"/>
    <n v="0.79487179487179482"/>
    <n v="0.45364891518737682"/>
    <n v="1"/>
  </r>
  <r>
    <x v="19"/>
    <n v="3"/>
    <s v="Independiente"/>
    <n v="20"/>
    <n v="13"/>
    <n v="6"/>
    <n v="2"/>
    <n v="5"/>
    <x v="3"/>
    <x v="19"/>
    <n v="12"/>
    <s v="Con"/>
    <n v="0.51282051282051277"/>
    <n v="0.79487179487179482"/>
    <n v="0.45364891518737682"/>
    <n v="1"/>
  </r>
  <r>
    <x v="19"/>
    <n v="4"/>
    <s v="Talleres (C)"/>
    <n v="20"/>
    <n v="13"/>
    <n v="5"/>
    <n v="5"/>
    <n v="3"/>
    <x v="34"/>
    <x v="19"/>
    <n v="12"/>
    <s v="Con"/>
    <n v="0.51282051282051277"/>
    <n v="0.79487179487179482"/>
    <n v="0.45364891518737682"/>
    <n v="1"/>
  </r>
  <r>
    <x v="19"/>
    <n v="5"/>
    <s v="Lanus"/>
    <n v="19"/>
    <n v="13"/>
    <n v="6"/>
    <n v="1"/>
    <n v="6"/>
    <x v="8"/>
    <x v="19"/>
    <n v="12"/>
    <s v="Con"/>
    <n v="0.48717948717948717"/>
    <n v="0.79487179487179482"/>
    <n v="0.45364891518737682"/>
    <n v="1"/>
  </r>
  <r>
    <x v="19"/>
    <n v="6"/>
    <s v="Union"/>
    <n v="19"/>
    <n v="13"/>
    <n v="4"/>
    <n v="7"/>
    <n v="2"/>
    <x v="26"/>
    <x v="19"/>
    <n v="12"/>
    <s v="Con"/>
    <n v="0.48717948717948717"/>
    <n v="0.79487179487179482"/>
    <n v="0.45364891518737682"/>
    <n v="1"/>
  </r>
  <r>
    <x v="19"/>
    <n v="7"/>
    <s v="Atl Tucuman"/>
    <n v="18"/>
    <n v="13"/>
    <n v="5"/>
    <n v="3"/>
    <n v="5"/>
    <x v="12"/>
    <x v="19"/>
    <n v="12"/>
    <s v="Con"/>
    <n v="0.46153846153846156"/>
    <n v="0.79487179487179482"/>
    <n v="0.45364891518737682"/>
    <n v="1"/>
  </r>
  <r>
    <x v="19"/>
    <n v="8"/>
    <s v="Gimnasia (LP)"/>
    <n v="15"/>
    <n v="13"/>
    <n v="3"/>
    <n v="6"/>
    <n v="4"/>
    <x v="17"/>
    <x v="19"/>
    <n v="12"/>
    <s v="Con"/>
    <n v="0.38461538461538464"/>
    <n v="0.79487179487179482"/>
    <n v="0.45364891518737682"/>
    <n v="0"/>
  </r>
  <r>
    <x v="19"/>
    <n v="9"/>
    <s v="Huracan"/>
    <n v="13"/>
    <n v="13"/>
    <n v="2"/>
    <n v="7"/>
    <n v="4"/>
    <x v="18"/>
    <x v="19"/>
    <n v="12"/>
    <s v="Con"/>
    <n v="0.33333333333333331"/>
    <n v="0.79487179487179482"/>
    <n v="0.45364891518737682"/>
    <n v="0"/>
  </r>
  <r>
    <x v="19"/>
    <n v="10"/>
    <s v="Patronato"/>
    <n v="12"/>
    <n v="13"/>
    <n v="4"/>
    <n v="0"/>
    <n v="9"/>
    <x v="33"/>
    <x v="19"/>
    <n v="12"/>
    <s v="Con"/>
    <n v="0.30769230769230771"/>
    <n v="0.79487179487179482"/>
    <n v="0.45364891518737682"/>
    <n v="0"/>
  </r>
  <r>
    <x v="19"/>
    <n v="11"/>
    <s v="Def y Justicia"/>
    <n v="12"/>
    <n v="13"/>
    <n v="3"/>
    <n v="3"/>
    <n v="7"/>
    <x v="27"/>
    <x v="19"/>
    <n v="12"/>
    <s v="Con"/>
    <n v="0.30769230769230771"/>
    <n v="0.79487179487179482"/>
    <n v="0.45364891518737682"/>
    <n v="0"/>
  </r>
  <r>
    <x v="19"/>
    <n v="12"/>
    <s v="Sarmiento (J)"/>
    <n v="12"/>
    <n v="13"/>
    <n v="2"/>
    <n v="6"/>
    <n v="5"/>
    <x v="29"/>
    <x v="19"/>
    <n v="12"/>
    <s v="Con"/>
    <n v="0.30769230769230771"/>
    <n v="0.79487179487179482"/>
    <n v="0.45364891518737682"/>
    <n v="0"/>
  </r>
  <r>
    <x v="19"/>
    <n v="13"/>
    <s v="Newells"/>
    <n v="11"/>
    <n v="13"/>
    <n v="2"/>
    <n v="5"/>
    <n v="6"/>
    <x v="1"/>
    <x v="19"/>
    <n v="12"/>
    <s v="Con"/>
    <n v="0.28205128205128205"/>
    <n v="0.79487179487179482"/>
    <n v="0.45364891518737682"/>
    <n v="0"/>
  </r>
  <r>
    <x v="20"/>
    <n v="1"/>
    <s v="Racing Club"/>
    <n v="30"/>
    <n v="14"/>
    <n v="8"/>
    <n v="6"/>
    <n v="0"/>
    <x v="15"/>
    <x v="20"/>
    <n v="13"/>
    <s v="Con"/>
    <n v="0.7142857142857143"/>
    <n v="0.7142857142857143"/>
    <n v="0.44982993197278931"/>
    <n v="1"/>
  </r>
  <r>
    <x v="20"/>
    <n v="2"/>
    <s v="River Plate"/>
    <n v="29"/>
    <n v="14"/>
    <n v="9"/>
    <n v="2"/>
    <n v="3"/>
    <x v="13"/>
    <x v="20"/>
    <n v="13"/>
    <s v="Con"/>
    <n v="0.69047619047619047"/>
    <n v="0.7142857142857143"/>
    <n v="0.44982993197278931"/>
    <n v="1"/>
  </r>
  <r>
    <x v="20"/>
    <n v="3"/>
    <s v="Def y Justicia"/>
    <n v="25"/>
    <n v="14"/>
    <n v="7"/>
    <n v="4"/>
    <n v="3"/>
    <x v="27"/>
    <x v="20"/>
    <n v="13"/>
    <s v="Con"/>
    <n v="0.59523809523809523"/>
    <n v="0.7142857142857143"/>
    <n v="0.44982993197278931"/>
    <n v="1"/>
  </r>
  <r>
    <x v="20"/>
    <n v="4"/>
    <s v="Argentinos"/>
    <n v="25"/>
    <n v="14"/>
    <n v="7"/>
    <n v="4"/>
    <n v="3"/>
    <x v="5"/>
    <x v="20"/>
    <n v="13"/>
    <s v="Con"/>
    <n v="0.59523809523809523"/>
    <n v="0.7142857142857143"/>
    <n v="0.44982993197278931"/>
    <n v="1"/>
  </r>
  <r>
    <x v="20"/>
    <n v="5"/>
    <s v="Gimnasia (LP)"/>
    <n v="24"/>
    <n v="14"/>
    <n v="7"/>
    <n v="3"/>
    <n v="4"/>
    <x v="17"/>
    <x v="20"/>
    <n v="13"/>
    <s v="Con"/>
    <n v="0.5714285714285714"/>
    <n v="0.7142857142857143"/>
    <n v="0.44982993197278931"/>
    <n v="1"/>
  </r>
  <r>
    <x v="20"/>
    <n v="6"/>
    <s v="Newells"/>
    <n v="23"/>
    <n v="14"/>
    <n v="7"/>
    <n v="2"/>
    <n v="5"/>
    <x v="1"/>
    <x v="20"/>
    <n v="13"/>
    <s v="Con"/>
    <n v="0.54761904761904767"/>
    <n v="0.7142857142857143"/>
    <n v="0.44982993197278931"/>
    <n v="1"/>
  </r>
  <r>
    <x v="20"/>
    <n v="7"/>
    <s v="Sarmiento (J)"/>
    <n v="21"/>
    <n v="14"/>
    <n v="6"/>
    <n v="3"/>
    <n v="5"/>
    <x v="29"/>
    <x v="20"/>
    <n v="13"/>
    <s v="Con"/>
    <n v="0.5"/>
    <n v="0.7142857142857143"/>
    <n v="0.44982993197278931"/>
    <n v="1"/>
  </r>
  <r>
    <x v="20"/>
    <n v="8"/>
    <s v="Banfield"/>
    <n v="19"/>
    <n v="14"/>
    <n v="5"/>
    <n v="4"/>
    <n v="5"/>
    <x v="0"/>
    <x v="20"/>
    <n v="13"/>
    <s v="Con"/>
    <n v="0.45238095238095238"/>
    <n v="0.7142857142857143"/>
    <n v="0.44982993197278931"/>
    <n v="1"/>
  </r>
  <r>
    <x v="20"/>
    <n v="9"/>
    <s v="Union"/>
    <n v="17"/>
    <n v="14"/>
    <n v="5"/>
    <n v="2"/>
    <n v="7"/>
    <x v="26"/>
    <x v="20"/>
    <n v="13"/>
    <s v="Con"/>
    <n v="0.40476190476190477"/>
    <n v="0.7142857142857143"/>
    <n v="0.44982993197278931"/>
    <n v="0"/>
  </r>
  <r>
    <x v="20"/>
    <n v="10"/>
    <s v="San Lorenzo"/>
    <n v="15"/>
    <n v="14"/>
    <n v="3"/>
    <n v="6"/>
    <n v="5"/>
    <x v="6"/>
    <x v="20"/>
    <n v="13"/>
    <s v="Con"/>
    <n v="0.35714285714285715"/>
    <n v="0.7142857142857143"/>
    <n v="0.44982993197278931"/>
    <n v="0"/>
  </r>
  <r>
    <x v="20"/>
    <n v="11"/>
    <s v="Atl Tucuman"/>
    <n v="11"/>
    <n v="14"/>
    <n v="2"/>
    <n v="5"/>
    <n v="7"/>
    <x v="12"/>
    <x v="20"/>
    <n v="13"/>
    <s v="Con"/>
    <n v="0.26190476190476192"/>
    <n v="0.7142857142857143"/>
    <n v="0.44982993197278931"/>
    <n v="0"/>
  </r>
  <r>
    <x v="20"/>
    <n v="12"/>
    <s v="Talleres (C)"/>
    <n v="11"/>
    <n v="14"/>
    <n v="3"/>
    <n v="2"/>
    <n v="9"/>
    <x v="34"/>
    <x v="20"/>
    <n v="13"/>
    <s v="Con"/>
    <n v="0.26190476190476192"/>
    <n v="0.7142857142857143"/>
    <n v="0.44982993197278931"/>
    <n v="0"/>
  </r>
  <r>
    <x v="20"/>
    <n v="13"/>
    <s v="Platense"/>
    <n v="10"/>
    <n v="14"/>
    <n v="2"/>
    <n v="4"/>
    <n v="8"/>
    <x v="37"/>
    <x v="20"/>
    <n v="13"/>
    <s v="Con"/>
    <n v="0.23809523809523808"/>
    <n v="0.7142857142857143"/>
    <n v="0.44982993197278931"/>
    <n v="0"/>
  </r>
  <r>
    <x v="20"/>
    <n v="14"/>
    <s v="Patronato"/>
    <n v="10"/>
    <n v="14"/>
    <n v="3"/>
    <n v="1"/>
    <n v="10"/>
    <x v="33"/>
    <x v="20"/>
    <n v="13"/>
    <s v="Con"/>
    <n v="0.23809523809523808"/>
    <n v="0.7142857142857143"/>
    <n v="0.44982993197278931"/>
    <n v="0"/>
  </r>
  <r>
    <x v="20"/>
    <n v="1"/>
    <s v="Estudiantes (LP)"/>
    <n v="28"/>
    <n v="14"/>
    <n v="8"/>
    <n v="4"/>
    <n v="2"/>
    <x v="7"/>
    <x v="20"/>
    <n v="13"/>
    <s v="Con"/>
    <n v="0.66666666666666663"/>
    <n v="0.7142857142857143"/>
    <n v="0.44982993197278931"/>
    <n v="1"/>
  </r>
  <r>
    <x v="20"/>
    <n v="2"/>
    <s v="Boca Juniors"/>
    <n v="27"/>
    <n v="14"/>
    <n v="7"/>
    <n v="6"/>
    <n v="1"/>
    <x v="10"/>
    <x v="20"/>
    <n v="13"/>
    <s v="Con"/>
    <n v="0.6428571428571429"/>
    <n v="0.7142857142857143"/>
    <n v="0.44982993197278931"/>
    <n v="1"/>
  </r>
  <r>
    <x v="20"/>
    <n v="3"/>
    <s v="Tigre"/>
    <n v="20"/>
    <n v="14"/>
    <n v="5"/>
    <n v="5"/>
    <n v="4"/>
    <x v="19"/>
    <x v="20"/>
    <n v="13"/>
    <s v="Con"/>
    <n v="0.47619047619047616"/>
    <n v="0.7142857142857143"/>
    <n v="0.44982993197278931"/>
    <n v="1"/>
  </r>
  <r>
    <x v="20"/>
    <n v="4"/>
    <s v="Aldosivi"/>
    <n v="20"/>
    <n v="14"/>
    <n v="6"/>
    <n v="2"/>
    <n v="6"/>
    <x v="28"/>
    <x v="20"/>
    <n v="13"/>
    <s v="Con"/>
    <n v="0.47619047619047616"/>
    <n v="0.7142857142857143"/>
    <n v="0.44982993197278931"/>
    <n v="1"/>
  </r>
  <r>
    <x v="20"/>
    <n v="5"/>
    <s v="Barracas Central"/>
    <n v="19"/>
    <n v="14"/>
    <n v="6"/>
    <n v="1"/>
    <n v="7"/>
    <x v="38"/>
    <x v="20"/>
    <n v="13"/>
    <s v="Con"/>
    <n v="0.45238095238095238"/>
    <n v="0.7142857142857143"/>
    <n v="0.44982993197278931"/>
    <n v="1"/>
  </r>
  <r>
    <x v="20"/>
    <n v="6"/>
    <s v="Velez"/>
    <n v="18"/>
    <n v="14"/>
    <n v="4"/>
    <n v="6"/>
    <n v="4"/>
    <x v="4"/>
    <x v="20"/>
    <n v="13"/>
    <s v="Con"/>
    <n v="0.42857142857142855"/>
    <n v="0.7142857142857143"/>
    <n v="0.44982993197278931"/>
    <n v="0"/>
  </r>
  <r>
    <x v="20"/>
    <n v="7"/>
    <s v="Huracan"/>
    <n v="18"/>
    <n v="14"/>
    <n v="5"/>
    <n v="3"/>
    <n v="6"/>
    <x v="18"/>
    <x v="20"/>
    <n v="13"/>
    <s v="Con"/>
    <n v="0.42857142857142855"/>
    <n v="0.7142857142857143"/>
    <n v="0.44982993197278931"/>
    <n v="0"/>
  </r>
  <r>
    <x v="20"/>
    <n v="8"/>
    <s v="Arsenal"/>
    <n v="17"/>
    <n v="14"/>
    <n v="3"/>
    <n v="8"/>
    <n v="3"/>
    <x v="11"/>
    <x v="20"/>
    <n v="13"/>
    <s v="Con"/>
    <n v="0.40476190476190477"/>
    <n v="0.7142857142857143"/>
    <n v="0.44982993197278931"/>
    <n v="0"/>
  </r>
  <r>
    <x v="20"/>
    <n v="9"/>
    <s v="Colon"/>
    <n v="16"/>
    <n v="14"/>
    <n v="3"/>
    <n v="7"/>
    <n v="4"/>
    <x v="2"/>
    <x v="20"/>
    <n v="13"/>
    <s v="Con"/>
    <n v="0.38095238095238093"/>
    <n v="0.7142857142857143"/>
    <n v="0.44982993197278931"/>
    <n v="0"/>
  </r>
  <r>
    <x v="20"/>
    <n v="10"/>
    <s v="Independiente"/>
    <n v="16"/>
    <n v="14"/>
    <n v="3"/>
    <n v="7"/>
    <n v="4"/>
    <x v="3"/>
    <x v="20"/>
    <n v="13"/>
    <s v="Con"/>
    <n v="0.38095238095238093"/>
    <n v="0.7142857142857143"/>
    <n v="0.44982993197278931"/>
    <n v="0"/>
  </r>
  <r>
    <x v="20"/>
    <n v="11"/>
    <s v="Godoy Cruz"/>
    <n v="16"/>
    <n v="14"/>
    <n v="3"/>
    <n v="7"/>
    <n v="4"/>
    <x v="16"/>
    <x v="20"/>
    <n v="13"/>
    <s v="Con"/>
    <n v="0.38095238095238093"/>
    <n v="0.7142857142857143"/>
    <n v="0.44982993197278931"/>
    <n v="0"/>
  </r>
  <r>
    <x v="20"/>
    <n v="12"/>
    <s v="Lanus"/>
    <n v="15"/>
    <n v="14"/>
    <n v="3"/>
    <n v="6"/>
    <n v="5"/>
    <x v="8"/>
    <x v="20"/>
    <n v="13"/>
    <s v="Con"/>
    <n v="0.35714285714285715"/>
    <n v="0.7142857142857143"/>
    <n v="0.44982993197278931"/>
    <n v="0"/>
  </r>
  <r>
    <x v="20"/>
    <n v="13"/>
    <s v="Central Cba (SdE)"/>
    <n v="15"/>
    <n v="14"/>
    <n v="3"/>
    <n v="6"/>
    <n v="5"/>
    <x v="36"/>
    <x v="20"/>
    <n v="13"/>
    <s v="Con"/>
    <n v="0.35714285714285715"/>
    <n v="0.7142857142857143"/>
    <n v="0.44982993197278931"/>
    <n v="0"/>
  </r>
  <r>
    <x v="20"/>
    <n v="14"/>
    <s v="Rosario Central"/>
    <n v="14"/>
    <n v="14"/>
    <n v="4"/>
    <n v="2"/>
    <n v="8"/>
    <x v="9"/>
    <x v="20"/>
    <n v="13"/>
    <s v="Con"/>
    <n v="0.33333333333333331"/>
    <n v="0.7142857142857143"/>
    <n v="0.44982993197278931"/>
    <n v="0"/>
  </r>
  <r>
    <x v="21"/>
    <n v="1"/>
    <s v="River Plate"/>
    <n v="61"/>
    <n v="27"/>
    <n v="19"/>
    <n v="4"/>
    <n v="4"/>
    <x v="13"/>
    <x v="21"/>
    <n v="14"/>
    <s v="Con"/>
    <n v="0.75308641975308643"/>
    <n v="0.75308641975308643"/>
    <n v="0.44664902998236328"/>
    <n v="1"/>
  </r>
  <r>
    <x v="21"/>
    <n v="2"/>
    <s v="Talleres (C)"/>
    <n v="50"/>
    <n v="27"/>
    <n v="14"/>
    <n v="8"/>
    <n v="5"/>
    <x v="34"/>
    <x v="21"/>
    <n v="14"/>
    <s v="Con"/>
    <n v="0.61728395061728392"/>
    <n v="0.75308641975308643"/>
    <n v="0.44664902998236328"/>
    <n v="1"/>
  </r>
  <r>
    <x v="21"/>
    <n v="3"/>
    <s v="San Lorenzo"/>
    <n v="46"/>
    <n v="27"/>
    <n v="12"/>
    <n v="10"/>
    <n v="5"/>
    <x v="6"/>
    <x v="21"/>
    <n v="14"/>
    <s v="Con"/>
    <n v="0.5679012345679012"/>
    <n v="0.75308641975308643"/>
    <n v="0.44664902998236328"/>
    <n v="1"/>
  </r>
  <r>
    <x v="21"/>
    <n v="4"/>
    <s v="Lanus"/>
    <n v="45"/>
    <n v="27"/>
    <n v="12"/>
    <n v="9"/>
    <n v="6"/>
    <x v="8"/>
    <x v="21"/>
    <n v="14"/>
    <s v="Con"/>
    <n v="0.55555555555555558"/>
    <n v="0.75308641975308643"/>
    <n v="0.44664902998236328"/>
    <n v="1"/>
  </r>
  <r>
    <x v="21"/>
    <n v="5"/>
    <s v="Estudiantes (LP)"/>
    <n v="45"/>
    <n v="27"/>
    <n v="12"/>
    <n v="9"/>
    <n v="6"/>
    <x v="7"/>
    <x v="21"/>
    <n v="14"/>
    <s v="Con"/>
    <n v="0.55555555555555558"/>
    <n v="0.75308641975308643"/>
    <n v="0.44664902998236328"/>
    <n v="1"/>
  </r>
  <r>
    <x v="21"/>
    <n v="6"/>
    <s v="Def y Justicia"/>
    <n v="44"/>
    <n v="27"/>
    <n v="12"/>
    <n v="8"/>
    <n v="7"/>
    <x v="27"/>
    <x v="21"/>
    <n v="14"/>
    <s v="Con"/>
    <n v="0.54320987654320985"/>
    <n v="0.75308641975308643"/>
    <n v="0.44664902998236328"/>
    <n v="1"/>
  </r>
  <r>
    <x v="21"/>
    <n v="7"/>
    <s v="Boca Juniors"/>
    <n v="44"/>
    <n v="27"/>
    <n v="13"/>
    <n v="5"/>
    <n v="9"/>
    <x v="10"/>
    <x v="21"/>
    <n v="14"/>
    <s v="Con"/>
    <n v="0.54320987654320985"/>
    <n v="0.75308641975308643"/>
    <n v="0.44664902998236328"/>
    <n v="1"/>
  </r>
  <r>
    <x v="21"/>
    <n v="8"/>
    <s v="Rosario Central"/>
    <n v="42"/>
    <n v="27"/>
    <n v="10"/>
    <n v="12"/>
    <n v="5"/>
    <x v="9"/>
    <x v="21"/>
    <n v="14"/>
    <s v="Con"/>
    <n v="0.51851851851851849"/>
    <n v="0.75308641975308643"/>
    <n v="0.44664902998236328"/>
    <n v="1"/>
  </r>
  <r>
    <x v="21"/>
    <n v="9"/>
    <s v="Godoy Cruz"/>
    <n v="41"/>
    <n v="27"/>
    <n v="11"/>
    <n v="8"/>
    <n v="8"/>
    <x v="16"/>
    <x v="21"/>
    <n v="14"/>
    <s v="Con"/>
    <n v="0.50617283950617287"/>
    <n v="0.75308641975308643"/>
    <n v="0.44664902998236328"/>
    <n v="1"/>
  </r>
  <r>
    <x v="21"/>
    <n v="10"/>
    <s v="Argentinos"/>
    <n v="40"/>
    <n v="27"/>
    <n v="11"/>
    <n v="7"/>
    <n v="9"/>
    <x v="5"/>
    <x v="21"/>
    <n v="14"/>
    <s v="Con"/>
    <n v="0.49382716049382713"/>
    <n v="0.75308641975308643"/>
    <n v="0.44664902998236328"/>
    <n v="1"/>
  </r>
  <r>
    <x v="21"/>
    <n v="11"/>
    <s v="Atl Tucuman"/>
    <n v="37"/>
    <n v="27"/>
    <n v="9"/>
    <n v="10"/>
    <n v="8"/>
    <x v="12"/>
    <x v="21"/>
    <n v="14"/>
    <s v="Con"/>
    <n v="0.4567901234567901"/>
    <n v="0.75308641975308643"/>
    <n v="0.44664902998236328"/>
    <n v="1"/>
  </r>
  <r>
    <x v="21"/>
    <n v="12"/>
    <s v="Racing Club"/>
    <n v="36"/>
    <n v="27"/>
    <n v="9"/>
    <n v="9"/>
    <n v="9"/>
    <x v="15"/>
    <x v="21"/>
    <n v="14"/>
    <s v="Con"/>
    <n v="0.44444444444444442"/>
    <n v="0.75308641975308643"/>
    <n v="0.44664902998236328"/>
    <n v="0"/>
  </r>
  <r>
    <x v="21"/>
    <n v="13"/>
    <s v="Belgrano"/>
    <n v="36"/>
    <n v="27"/>
    <n v="10"/>
    <n v="6"/>
    <n v="11"/>
    <x v="23"/>
    <x v="21"/>
    <n v="14"/>
    <s v="Con"/>
    <n v="0.44444444444444442"/>
    <n v="0.75308641975308643"/>
    <n v="0.44664902998236328"/>
    <n v="0"/>
  </r>
  <r>
    <x v="21"/>
    <n v="14"/>
    <s v="Newells"/>
    <n v="35"/>
    <n v="27"/>
    <n v="8"/>
    <n v="11"/>
    <n v="8"/>
    <x v="1"/>
    <x v="21"/>
    <n v="14"/>
    <s v="Con"/>
    <n v="0.43209876543209874"/>
    <n v="0.75308641975308643"/>
    <n v="0.44664902998236328"/>
    <n v="0"/>
  </r>
  <r>
    <x v="21"/>
    <n v="15"/>
    <s v="Barracas Central"/>
    <n v="35"/>
    <n v="27"/>
    <n v="8"/>
    <n v="11"/>
    <n v="8"/>
    <x v="38"/>
    <x v="21"/>
    <n v="14"/>
    <s v="Con"/>
    <n v="0.43209876543209874"/>
    <n v="0.75308641975308643"/>
    <n v="0.44664902998236328"/>
    <n v="0"/>
  </r>
  <r>
    <x v="21"/>
    <n v="16"/>
    <s v="Tigre"/>
    <n v="34"/>
    <n v="27"/>
    <n v="9"/>
    <n v="7"/>
    <n v="11"/>
    <x v="19"/>
    <x v="21"/>
    <n v="14"/>
    <s v="Con"/>
    <n v="0.41975308641975306"/>
    <n v="0.75308641975308643"/>
    <n v="0.44664902998236328"/>
    <n v="0"/>
  </r>
  <r>
    <x v="21"/>
    <n v="17"/>
    <s v="Platense"/>
    <n v="34"/>
    <n v="27"/>
    <n v="9"/>
    <n v="7"/>
    <n v="11"/>
    <x v="37"/>
    <x v="21"/>
    <n v="14"/>
    <s v="Con"/>
    <n v="0.41975308641975306"/>
    <n v="0.75308641975308643"/>
    <n v="0.44664902998236328"/>
    <n v="0"/>
  </r>
  <r>
    <x v="21"/>
    <n v="18"/>
    <s v="Instituto"/>
    <n v="32"/>
    <n v="27"/>
    <n v="8"/>
    <n v="8"/>
    <n v="11"/>
    <x v="39"/>
    <x v="21"/>
    <n v="14"/>
    <s v="Con"/>
    <n v="0.39506172839506171"/>
    <n v="0.75308641975308643"/>
    <n v="0.44664902998236328"/>
    <n v="0"/>
  </r>
  <r>
    <x v="21"/>
    <n v="19"/>
    <s v="Sarmiento (J)"/>
    <n v="30"/>
    <n v="27"/>
    <n v="7"/>
    <n v="9"/>
    <n v="11"/>
    <x v="29"/>
    <x v="21"/>
    <n v="14"/>
    <s v="Con"/>
    <n v="0.37037037037037035"/>
    <n v="0.75308641975308643"/>
    <n v="0.44664902998236328"/>
    <n v="0"/>
  </r>
  <r>
    <x v="21"/>
    <n v="20"/>
    <s v="Union"/>
    <n v="30"/>
    <n v="27"/>
    <n v="6"/>
    <n v="12"/>
    <n v="9"/>
    <x v="26"/>
    <x v="21"/>
    <n v="14"/>
    <s v="Con"/>
    <n v="0.37037037037037035"/>
    <n v="0.75308641975308643"/>
    <n v="0.44664902998236328"/>
    <n v="0"/>
  </r>
  <r>
    <x v="21"/>
    <n v="21"/>
    <s v="Banfield"/>
    <n v="30"/>
    <n v="27"/>
    <n v="7"/>
    <n v="9"/>
    <n v="11"/>
    <x v="0"/>
    <x v="21"/>
    <n v="14"/>
    <s v="Con"/>
    <n v="0.37037037037037035"/>
    <n v="0.75308641975308643"/>
    <n v="0.44664902998236328"/>
    <n v="0"/>
  </r>
  <r>
    <x v="21"/>
    <n v="22"/>
    <s v="Gimnasia (LP)"/>
    <n v="30"/>
    <n v="27"/>
    <n v="7"/>
    <n v="9"/>
    <n v="11"/>
    <x v="17"/>
    <x v="21"/>
    <n v="14"/>
    <s v="Con"/>
    <n v="0.37037037037037035"/>
    <n v="0.75308641975308643"/>
    <n v="0.44664902998236328"/>
    <n v="0"/>
  </r>
  <r>
    <x v="21"/>
    <n v="23"/>
    <s v="Central Cba (SdE)"/>
    <n v="29"/>
    <n v="27"/>
    <n v="7"/>
    <n v="8"/>
    <n v="12"/>
    <x v="36"/>
    <x v="21"/>
    <n v="14"/>
    <s v="Con"/>
    <n v="0.35802469135802467"/>
    <n v="0.75308641975308643"/>
    <n v="0.44664902998236328"/>
    <n v="0"/>
  </r>
  <r>
    <x v="21"/>
    <n v="24"/>
    <s v="Independiente"/>
    <n v="28"/>
    <n v="27"/>
    <n v="6"/>
    <n v="10"/>
    <n v="11"/>
    <x v="3"/>
    <x v="21"/>
    <n v="14"/>
    <s v="Con"/>
    <n v="0.34567901234567899"/>
    <n v="0.75308641975308643"/>
    <n v="0.44664902998236328"/>
    <n v="0"/>
  </r>
  <r>
    <x v="21"/>
    <n v="25"/>
    <s v="Velez"/>
    <n v="27"/>
    <n v="27"/>
    <n v="5"/>
    <n v="12"/>
    <n v="10"/>
    <x v="4"/>
    <x v="21"/>
    <n v="14"/>
    <s v="Con"/>
    <n v="0.33333333333333331"/>
    <n v="0.75308641975308643"/>
    <n v="0.44664902998236328"/>
    <n v="0"/>
  </r>
  <r>
    <x v="21"/>
    <n v="26"/>
    <s v="Huracan"/>
    <n v="25"/>
    <n v="27"/>
    <n v="6"/>
    <n v="7"/>
    <n v="14"/>
    <x v="18"/>
    <x v="21"/>
    <n v="14"/>
    <s v="Con"/>
    <n v="0.30864197530864196"/>
    <n v="0.75308641975308643"/>
    <n v="0.44664902998236328"/>
    <n v="0"/>
  </r>
  <r>
    <x v="21"/>
    <n v="27"/>
    <s v="Colon"/>
    <n v="25"/>
    <n v="27"/>
    <n v="4"/>
    <n v="13"/>
    <n v="10"/>
    <x v="2"/>
    <x v="21"/>
    <n v="14"/>
    <s v="Con"/>
    <n v="0.30864197530864196"/>
    <n v="0.75308641975308643"/>
    <n v="0.44664902998236328"/>
    <n v="0"/>
  </r>
  <r>
    <x v="21"/>
    <n v="28"/>
    <s v="Arsenal"/>
    <n v="22"/>
    <n v="27"/>
    <n v="6"/>
    <n v="4"/>
    <n v="17"/>
    <x v="11"/>
    <x v="21"/>
    <n v="14"/>
    <s v="Con"/>
    <n v="0.27160493827160492"/>
    <n v="0.75308641975308643"/>
    <n v="0.44664902998236328"/>
    <n v="0"/>
  </r>
  <r>
    <x v="22"/>
    <n v="1"/>
    <s v="Huracan"/>
    <n v="26"/>
    <n v="14"/>
    <n v="8"/>
    <n v="2"/>
    <n v="4"/>
    <x v="18"/>
    <x v="22"/>
    <n v="14"/>
    <s v="Con"/>
    <n v="0.61904761904761907"/>
    <n v="0.61904761904761907"/>
    <n v="0.44315803244374685"/>
    <n v="1"/>
  </r>
  <r>
    <x v="22"/>
    <n v="2"/>
    <s v="River Plate"/>
    <n v="24"/>
    <n v="14"/>
    <n v="7"/>
    <n v="3"/>
    <n v="4"/>
    <x v="13"/>
    <x v="22"/>
    <n v="14"/>
    <s v="Con"/>
    <n v="0.5714285714285714"/>
    <n v="0.61904761904761907"/>
    <n v="0.44315803244374685"/>
    <n v="1"/>
  </r>
  <r>
    <x v="22"/>
    <n v="3"/>
    <s v="Banfield"/>
    <n v="23"/>
    <n v="14"/>
    <n v="6"/>
    <n v="5"/>
    <n v="3"/>
    <x v="0"/>
    <x v="22"/>
    <n v="14"/>
    <s v="Con"/>
    <n v="0.54761904761904767"/>
    <n v="0.61904761904761907"/>
    <n v="0.44315803244374685"/>
    <n v="1"/>
  </r>
  <r>
    <x v="22"/>
    <n v="4"/>
    <s v="Rosario Central"/>
    <n v="23"/>
    <n v="14"/>
    <n v="6"/>
    <n v="5"/>
    <n v="3"/>
    <x v="9"/>
    <x v="22"/>
    <n v="14"/>
    <s v="Con"/>
    <n v="0.54761904761904767"/>
    <n v="0.61904761904761907"/>
    <n v="0.44315803244374685"/>
    <n v="1"/>
  </r>
  <r>
    <x v="22"/>
    <n v="5"/>
    <s v="Independiente"/>
    <n v="23"/>
    <n v="14"/>
    <n v="6"/>
    <n v="5"/>
    <n v="3"/>
    <x v="3"/>
    <x v="22"/>
    <n v="14"/>
    <s v="Con"/>
    <n v="0.54761904761904767"/>
    <n v="0.61904761904761907"/>
    <n v="0.44315803244374685"/>
    <n v="1"/>
  </r>
  <r>
    <x v="22"/>
    <n v="6"/>
    <s v="Velez"/>
    <n v="22"/>
    <n v="14"/>
    <n v="6"/>
    <n v="4"/>
    <n v="4"/>
    <x v="4"/>
    <x v="22"/>
    <n v="14"/>
    <s v="Con"/>
    <n v="0.52380952380952384"/>
    <n v="0.61904761904761907"/>
    <n v="0.44315803244374685"/>
    <n v="1"/>
  </r>
  <r>
    <x v="22"/>
    <n v="7"/>
    <s v="Instituto"/>
    <n v="20"/>
    <n v="14"/>
    <n v="4"/>
    <n v="8"/>
    <n v="2"/>
    <x v="39"/>
    <x v="22"/>
    <n v="14"/>
    <s v="Con"/>
    <n v="0.47619047619047616"/>
    <n v="0.61904761904761907"/>
    <n v="0.44315803244374685"/>
    <n v="1"/>
  </r>
  <r>
    <x v="22"/>
    <n v="8"/>
    <s v="Colon"/>
    <n v="20"/>
    <n v="14"/>
    <n v="6"/>
    <n v="2"/>
    <n v="6"/>
    <x v="2"/>
    <x v="22"/>
    <n v="14"/>
    <s v="Con"/>
    <n v="0.47619047619047616"/>
    <n v="0.61904761904761907"/>
    <n v="0.44315803244374685"/>
    <n v="1"/>
  </r>
  <r>
    <x v="22"/>
    <n v="9"/>
    <s v="Talleres (C)"/>
    <n v="17"/>
    <n v="14"/>
    <n v="4"/>
    <n v="5"/>
    <n v="5"/>
    <x v="34"/>
    <x v="22"/>
    <n v="14"/>
    <s v="Con"/>
    <n v="0.40476190476190477"/>
    <n v="0.61904761904761907"/>
    <n v="0.44315803244374685"/>
    <n v="0"/>
  </r>
  <r>
    <x v="22"/>
    <n v="10"/>
    <s v="Atl Tucuman"/>
    <n v="17"/>
    <n v="14"/>
    <n v="4"/>
    <n v="5"/>
    <n v="5"/>
    <x v="12"/>
    <x v="22"/>
    <n v="14"/>
    <s v="Con"/>
    <n v="0.40476190476190477"/>
    <n v="0.61904761904761907"/>
    <n v="0.44315803244374685"/>
    <n v="0"/>
  </r>
  <r>
    <x v="22"/>
    <n v="11"/>
    <s v="Gimnasia (LP)"/>
    <n v="15"/>
    <n v="14"/>
    <n v="4"/>
    <n v="3"/>
    <n v="7"/>
    <x v="17"/>
    <x v="22"/>
    <n v="14"/>
    <s v="Con"/>
    <n v="0.35714285714285715"/>
    <n v="0.61904761904761907"/>
    <n v="0.44315803244374685"/>
    <n v="0"/>
  </r>
  <r>
    <x v="22"/>
    <n v="12"/>
    <s v="Argentinos"/>
    <n v="14"/>
    <n v="13"/>
    <n v="3"/>
    <n v="4"/>
    <n v="6"/>
    <x v="5"/>
    <x v="22"/>
    <n v="14"/>
    <s v="Con"/>
    <n v="0.35897435897435898"/>
    <n v="0.61904761904761907"/>
    <n v="0.44315803244374685"/>
    <n v="0"/>
  </r>
  <r>
    <x v="22"/>
    <n v="13"/>
    <s v="Arsenal"/>
    <n v="13"/>
    <n v="14"/>
    <n v="3"/>
    <n v="4"/>
    <n v="7"/>
    <x v="11"/>
    <x v="22"/>
    <n v="14"/>
    <s v="Con"/>
    <n v="0.30952380952380953"/>
    <n v="0.61904761904761907"/>
    <n v="0.44315803244374685"/>
    <n v="0"/>
  </r>
  <r>
    <x v="22"/>
    <n v="14"/>
    <s v="Barracas Central"/>
    <n v="14"/>
    <n v="13"/>
    <n v="3"/>
    <n v="4"/>
    <n v="6"/>
    <x v="38"/>
    <x v="22"/>
    <n v="14"/>
    <s v="Con"/>
    <n v="0.35897435897435898"/>
    <n v="0.61904761904761907"/>
    <n v="0.44315803244374685"/>
    <n v="0"/>
  </r>
  <r>
    <x v="22"/>
    <n v="1"/>
    <s v="Godoy Cruz"/>
    <n v="22"/>
    <n v="14"/>
    <n v="5"/>
    <n v="7"/>
    <n v="1"/>
    <x v="16"/>
    <x v="22"/>
    <n v="14"/>
    <s v="Con"/>
    <n v="0.52380952380952384"/>
    <n v="0.61904761904761907"/>
    <n v="0.44315803244374685"/>
    <n v="1"/>
  </r>
  <r>
    <x v="22"/>
    <n v="2"/>
    <s v="Belgrano"/>
    <n v="21"/>
    <n v="14"/>
    <n v="5"/>
    <n v="6"/>
    <n v="2"/>
    <x v="23"/>
    <x v="22"/>
    <n v="14"/>
    <s v="Con"/>
    <n v="0.5"/>
    <n v="0.61904761904761907"/>
    <n v="0.44315803244374685"/>
    <n v="1"/>
  </r>
  <r>
    <x v="22"/>
    <n v="3"/>
    <s v="Racing Club"/>
    <n v="24"/>
    <n v="14"/>
    <n v="5"/>
    <n v="6"/>
    <n v="2"/>
    <x v="15"/>
    <x v="22"/>
    <n v="14"/>
    <s v="Con"/>
    <n v="0.5714285714285714"/>
    <n v="0.61904761904761907"/>
    <n v="0.44315803244374685"/>
    <n v="1"/>
  </r>
  <r>
    <x v="22"/>
    <n v="4"/>
    <s v="Platense"/>
    <n v="20"/>
    <n v="14"/>
    <n v="5"/>
    <n v="5"/>
    <n v="4"/>
    <x v="37"/>
    <x v="22"/>
    <n v="14"/>
    <s v="Con"/>
    <n v="0.47619047619047616"/>
    <n v="0.61904761904761907"/>
    <n v="0.44315803244374685"/>
    <n v="1"/>
  </r>
  <r>
    <x v="22"/>
    <n v="5"/>
    <s v="Central Cba (SdE)"/>
    <n v="19"/>
    <n v="14"/>
    <n v="5"/>
    <n v="4"/>
    <n v="4"/>
    <x v="36"/>
    <x v="22"/>
    <n v="14"/>
    <s v="Con"/>
    <n v="0.45238095238095238"/>
    <n v="0.61904761904761907"/>
    <n v="0.44315803244374685"/>
    <n v="1"/>
  </r>
  <r>
    <x v="22"/>
    <n v="6"/>
    <s v="Sarmiento (J)"/>
    <n v="16"/>
    <n v="14"/>
    <n v="3"/>
    <n v="7"/>
    <n v="4"/>
    <x v="29"/>
    <x v="22"/>
    <n v="14"/>
    <s v="Con"/>
    <n v="0.38095238095238093"/>
    <n v="0.61904761904761907"/>
    <n v="0.44315803244374685"/>
    <n v="0"/>
  </r>
  <r>
    <x v="22"/>
    <n v="7"/>
    <s v="Estudiantes (LP)"/>
    <n v="17"/>
    <n v="14"/>
    <n v="4"/>
    <n v="4"/>
    <n v="5"/>
    <x v="7"/>
    <x v="22"/>
    <n v="14"/>
    <s v="Con"/>
    <n v="0.40476190476190477"/>
    <n v="0.61904761904761907"/>
    <n v="0.44315803244374685"/>
    <n v="0"/>
  </r>
  <r>
    <x v="22"/>
    <n v="8"/>
    <s v="Union"/>
    <n v="16"/>
    <n v="14"/>
    <n v="3"/>
    <n v="7"/>
    <n v="4"/>
    <x v="26"/>
    <x v="22"/>
    <n v="14"/>
    <s v="Con"/>
    <n v="0.38095238095238093"/>
    <n v="0.61904761904761907"/>
    <n v="0.44315803244374685"/>
    <n v="0"/>
  </r>
  <r>
    <x v="22"/>
    <n v="9"/>
    <s v="Newells"/>
    <n v="18"/>
    <n v="14"/>
    <n v="4"/>
    <n v="3"/>
    <n v="6"/>
    <x v="1"/>
    <x v="22"/>
    <n v="14"/>
    <s v="Con"/>
    <n v="0.42857142857142855"/>
    <n v="0.61904761904761907"/>
    <n v="0.44315803244374685"/>
    <n v="0"/>
  </r>
  <r>
    <x v="22"/>
    <n v="10"/>
    <s v="Boca Juniors"/>
    <n v="18"/>
    <n v="14"/>
    <n v="4"/>
    <n v="3"/>
    <n v="6"/>
    <x v="10"/>
    <x v="22"/>
    <n v="14"/>
    <s v="Con"/>
    <n v="0.42857142857142855"/>
    <n v="0.61904761904761907"/>
    <n v="0.44315803244374685"/>
    <n v="0"/>
  </r>
  <r>
    <x v="22"/>
    <n v="11"/>
    <s v="San Lorenzo"/>
    <n v="18"/>
    <n v="14"/>
    <n v="2"/>
    <n v="9"/>
    <n v="2"/>
    <x v="6"/>
    <x v="22"/>
    <n v="14"/>
    <s v="Con"/>
    <n v="0.42857142857142855"/>
    <n v="0.61904761904761907"/>
    <n v="0.44315803244374685"/>
    <n v="0"/>
  </r>
  <r>
    <x v="22"/>
    <n v="12"/>
    <s v="Def y Justicia"/>
    <n v="14"/>
    <n v="14"/>
    <n v="3"/>
    <n v="5"/>
    <n v="5"/>
    <x v="27"/>
    <x v="22"/>
    <n v="14"/>
    <s v="Con"/>
    <n v="0.33333333333333331"/>
    <n v="0.61904761904761907"/>
    <n v="0.44315803244374685"/>
    <n v="0"/>
  </r>
  <r>
    <x v="22"/>
    <n v="13"/>
    <s v="Tigre"/>
    <n v="13"/>
    <n v="14"/>
    <n v="3"/>
    <n v="4"/>
    <n v="7"/>
    <x v="19"/>
    <x v="22"/>
    <n v="14"/>
    <s v="Con"/>
    <n v="0.30952380952380953"/>
    <n v="0.61904761904761907"/>
    <n v="0.44315803244374685"/>
    <n v="0"/>
  </r>
  <r>
    <x v="22"/>
    <n v="14"/>
    <s v="Lanus"/>
    <n v="12"/>
    <n v="14"/>
    <n v="2"/>
    <n v="5"/>
    <n v="6"/>
    <x v="8"/>
    <x v="22"/>
    <n v="14"/>
    <s v="Con"/>
    <n v="0.2857142857142857"/>
    <n v="0.61904761904761907"/>
    <n v="0.44315803244374685"/>
    <n v="0"/>
  </r>
  <r>
    <x v="23"/>
    <n v="1"/>
    <s v="River Plate"/>
    <n v="27"/>
    <n v="14"/>
    <n v="7"/>
    <n v="6"/>
    <n v="1"/>
    <x v="13"/>
    <x v="23"/>
    <n v="15"/>
    <s v="Con"/>
    <n v="0.6428571428571429"/>
    <n v="0.69047619047619047"/>
    <n v="0.45153061224489793"/>
    <n v="1"/>
  </r>
  <r>
    <x v="23"/>
    <n v="2"/>
    <s v="Argentinos"/>
    <n v="26"/>
    <n v="14"/>
    <n v="7"/>
    <n v="5"/>
    <n v="2"/>
    <x v="5"/>
    <x v="23"/>
    <n v="15"/>
    <s v="Con"/>
    <n v="0.61904761904761907"/>
    <n v="0.69047619047619047"/>
    <n v="0.45153061224489793"/>
    <n v="1"/>
  </r>
  <r>
    <x v="23"/>
    <n v="3"/>
    <s v="Barracas Central"/>
    <n v="26"/>
    <n v="14"/>
    <n v="7"/>
    <n v="5"/>
    <n v="2"/>
    <x v="38"/>
    <x v="23"/>
    <n v="15"/>
    <s v="Con"/>
    <n v="0.61904761904761907"/>
    <n v="0.69047619047619047"/>
    <n v="0.45153061224489793"/>
    <n v="1"/>
  </r>
  <r>
    <x v="23"/>
    <n v="4"/>
    <s v="Velez"/>
    <n v="25"/>
    <n v="14"/>
    <n v="7"/>
    <n v="4"/>
    <n v="3"/>
    <x v="4"/>
    <x v="23"/>
    <n v="15"/>
    <s v="Con"/>
    <n v="0.59523809523809523"/>
    <n v="0.69047619047619047"/>
    <n v="0.45153061224489793"/>
    <n v="1"/>
  </r>
  <r>
    <x v="23"/>
    <n v="5"/>
    <s v="Talleres (C)"/>
    <n v="24"/>
    <n v="14"/>
    <n v="6"/>
    <n v="6"/>
    <n v="2"/>
    <x v="34"/>
    <x v="23"/>
    <n v="15"/>
    <s v="Con"/>
    <n v="0.5714285714285714"/>
    <n v="0.69047619047619047"/>
    <n v="0.45153061224489793"/>
    <n v="1"/>
  </r>
  <r>
    <x v="23"/>
    <n v="6"/>
    <s v="Independiente"/>
    <n v="23"/>
    <n v="14"/>
    <n v="6"/>
    <n v="5"/>
    <n v="3"/>
    <x v="3"/>
    <x v="23"/>
    <n v="15"/>
    <s v="Con"/>
    <n v="0.54761904761904767"/>
    <n v="0.69047619047619047"/>
    <n v="0.45153061224489793"/>
    <n v="1"/>
  </r>
  <r>
    <x v="23"/>
    <n v="7"/>
    <s v="Instituto"/>
    <n v="17"/>
    <n v="14"/>
    <n v="5"/>
    <n v="2"/>
    <n v="7"/>
    <x v="39"/>
    <x v="23"/>
    <n v="15"/>
    <s v="Con"/>
    <n v="0.40476190476190477"/>
    <n v="0.69047619047619047"/>
    <n v="0.45153061224489793"/>
    <n v="0"/>
  </r>
  <r>
    <x v="23"/>
    <n v="8"/>
    <s v="Banfield"/>
    <n v="17"/>
    <n v="14"/>
    <n v="4"/>
    <n v="5"/>
    <n v="5"/>
    <x v="0"/>
    <x v="23"/>
    <n v="15"/>
    <s v="Con"/>
    <n v="0.40476190476190477"/>
    <n v="0.69047619047619047"/>
    <n v="0.45153061224489793"/>
    <n v="0"/>
  </r>
  <r>
    <x v="23"/>
    <n v="9"/>
    <s v="Huracan"/>
    <n v="16"/>
    <n v="14"/>
    <n v="4"/>
    <n v="4"/>
    <n v="6"/>
    <x v="18"/>
    <x v="23"/>
    <n v="15"/>
    <s v="Con"/>
    <n v="0.38095238095238093"/>
    <n v="0.69047619047619047"/>
    <n v="0.45153061224489793"/>
    <n v="0"/>
  </r>
  <r>
    <x v="23"/>
    <n v="10"/>
    <s v="Gimnasia (LP)"/>
    <n v="16"/>
    <n v="14"/>
    <n v="5"/>
    <n v="1"/>
    <n v="8"/>
    <x v="17"/>
    <x v="23"/>
    <n v="15"/>
    <s v="Con"/>
    <n v="0.38095238095238093"/>
    <n v="0.69047619047619047"/>
    <n v="0.45153061224489793"/>
    <n v="0"/>
  </r>
  <r>
    <x v="23"/>
    <n v="11"/>
    <s v="Rosario Central"/>
    <n v="15"/>
    <n v="14"/>
    <n v="4"/>
    <n v="3"/>
    <n v="7"/>
    <x v="9"/>
    <x v="23"/>
    <n v="15"/>
    <s v="Con"/>
    <n v="0.35714285714285715"/>
    <n v="0.69047619047619047"/>
    <n v="0.45153061224489793"/>
    <n v="0"/>
  </r>
  <r>
    <x v="23"/>
    <n v="12"/>
    <s v="Riestra"/>
    <n v="13"/>
    <n v="14"/>
    <n v="3"/>
    <n v="4"/>
    <n v="7"/>
    <x v="40"/>
    <x v="23"/>
    <n v="15"/>
    <s v="Con"/>
    <n v="0.30952380952380953"/>
    <n v="0.69047619047619047"/>
    <n v="0.45153061224489793"/>
    <n v="0"/>
  </r>
  <r>
    <x v="23"/>
    <n v="13"/>
    <s v="Atl Tucuman"/>
    <n v="10"/>
    <n v="14"/>
    <n v="1"/>
    <n v="7"/>
    <n v="6"/>
    <x v="12"/>
    <x v="23"/>
    <n v="15"/>
    <s v="Con"/>
    <n v="0.23809523809523808"/>
    <n v="0.69047619047619047"/>
    <n v="0.45153061224489793"/>
    <n v="0"/>
  </r>
  <r>
    <x v="23"/>
    <n v="14"/>
    <s v="Ind Rivadavia"/>
    <n v="8"/>
    <n v="14"/>
    <n v="2"/>
    <n v="2"/>
    <n v="10"/>
    <x v="41"/>
    <x v="23"/>
    <n v="15"/>
    <s v="Con"/>
    <n v="0.19047619047619047"/>
    <n v="0.69047619047619047"/>
    <n v="0.45153061224489793"/>
    <n v="0"/>
  </r>
  <r>
    <x v="23"/>
    <n v="1"/>
    <s v="Godoy Cruz"/>
    <n v="29"/>
    <n v="14"/>
    <n v="9"/>
    <n v="2"/>
    <n v="3"/>
    <x v="16"/>
    <x v="23"/>
    <n v="15"/>
    <s v="Con"/>
    <n v="0.69047619047619047"/>
    <n v="0.69047619047619047"/>
    <n v="0.45153061224489793"/>
    <n v="1"/>
  </r>
  <r>
    <x v="23"/>
    <n v="2"/>
    <s v="Estudiantes (LP)"/>
    <n v="27"/>
    <n v="14"/>
    <n v="8"/>
    <n v="3"/>
    <n v="3"/>
    <x v="7"/>
    <x v="23"/>
    <n v="15"/>
    <s v="Con"/>
    <n v="0.6428571428571429"/>
    <n v="0.69047619047619047"/>
    <n v="0.45153061224489793"/>
    <n v="1"/>
  </r>
  <r>
    <x v="23"/>
    <n v="3"/>
    <s v="Def y Justicia"/>
    <n v="26"/>
    <n v="14"/>
    <n v="7"/>
    <n v="5"/>
    <n v="2"/>
    <x v="27"/>
    <x v="23"/>
    <n v="15"/>
    <s v="Con"/>
    <n v="0.61904761904761907"/>
    <n v="0.69047619047619047"/>
    <n v="0.45153061224489793"/>
    <n v="1"/>
  </r>
  <r>
    <x v="23"/>
    <n v="4"/>
    <s v="Boca Juniors"/>
    <n v="25"/>
    <n v="14"/>
    <n v="7"/>
    <n v="4"/>
    <n v="3"/>
    <x v="10"/>
    <x v="23"/>
    <n v="15"/>
    <s v="Con"/>
    <n v="0.59523809523809523"/>
    <n v="0.69047619047619047"/>
    <n v="0.45153061224489793"/>
    <n v="1"/>
  </r>
  <r>
    <x v="23"/>
    <n v="5"/>
    <s v="Racing Club"/>
    <n v="24"/>
    <n v="14"/>
    <n v="7"/>
    <n v="3"/>
    <n v="4"/>
    <x v="15"/>
    <x v="23"/>
    <n v="15"/>
    <s v="Con"/>
    <n v="0.5714285714285714"/>
    <n v="0.69047619047619047"/>
    <n v="0.45153061224489793"/>
    <n v="1"/>
  </r>
  <r>
    <x v="23"/>
    <n v="6"/>
    <s v="Lanus"/>
    <n v="23"/>
    <n v="14"/>
    <n v="7"/>
    <n v="2"/>
    <n v="5"/>
    <x v="8"/>
    <x v="23"/>
    <n v="15"/>
    <s v="Con"/>
    <n v="0.54761904761904767"/>
    <n v="0.69047619047619047"/>
    <n v="0.45153061224489793"/>
    <n v="1"/>
  </r>
  <r>
    <x v="23"/>
    <n v="7"/>
    <s v="Newells"/>
    <n v="21"/>
    <n v="14"/>
    <n v="6"/>
    <n v="3"/>
    <n v="5"/>
    <x v="1"/>
    <x v="23"/>
    <n v="15"/>
    <s v="Con"/>
    <n v="0.5"/>
    <n v="0.69047619047619047"/>
    <n v="0.45153061224489793"/>
    <n v="1"/>
  </r>
  <r>
    <x v="23"/>
    <n v="8"/>
    <s v="Union"/>
    <n v="20"/>
    <n v="14"/>
    <n v="5"/>
    <n v="5"/>
    <n v="4"/>
    <x v="26"/>
    <x v="23"/>
    <n v="15"/>
    <s v="Con"/>
    <n v="0.47619047619047616"/>
    <n v="0.69047619047619047"/>
    <n v="0.45153061224489793"/>
    <n v="1"/>
  </r>
  <r>
    <x v="23"/>
    <n v="9"/>
    <s v="Platense"/>
    <n v="18"/>
    <n v="14"/>
    <n v="4"/>
    <n v="6"/>
    <n v="4"/>
    <x v="37"/>
    <x v="23"/>
    <n v="15"/>
    <s v="Con"/>
    <n v="0.42857142857142855"/>
    <n v="0.69047619047619047"/>
    <n v="0.45153061224489793"/>
    <n v="0"/>
  </r>
  <r>
    <x v="23"/>
    <n v="10"/>
    <s v="San Lorenzo"/>
    <n v="16"/>
    <n v="14"/>
    <n v="3"/>
    <n v="7"/>
    <n v="4"/>
    <x v="6"/>
    <x v="23"/>
    <n v="15"/>
    <s v="Con"/>
    <n v="0.38095238095238093"/>
    <n v="0.69047619047619047"/>
    <n v="0.45153061224489793"/>
    <n v="0"/>
  </r>
  <r>
    <x v="23"/>
    <n v="11"/>
    <s v="Belgrano"/>
    <n v="14"/>
    <n v="14"/>
    <n v="3"/>
    <n v="5"/>
    <n v="6"/>
    <x v="23"/>
    <x v="23"/>
    <n v="15"/>
    <s v="Con"/>
    <n v="0.33333333333333331"/>
    <n v="0.69047619047619047"/>
    <n v="0.45153061224489793"/>
    <n v="0"/>
  </r>
  <r>
    <x v="23"/>
    <n v="12"/>
    <s v="Central Cba (SdE)"/>
    <n v="11"/>
    <n v="14"/>
    <n v="2"/>
    <n v="5"/>
    <n v="7"/>
    <x v="36"/>
    <x v="23"/>
    <n v="15"/>
    <s v="Con"/>
    <n v="0.26190476190476192"/>
    <n v="0.69047619047619047"/>
    <n v="0.45153061224489793"/>
    <n v="0"/>
  </r>
  <r>
    <x v="23"/>
    <n v="13"/>
    <s v="Sarmiento (J)"/>
    <n v="9"/>
    <n v="14"/>
    <n v="2"/>
    <n v="3"/>
    <n v="9"/>
    <x v="29"/>
    <x v="23"/>
    <n v="15"/>
    <s v="Con"/>
    <n v="0.21428571428571427"/>
    <n v="0.69047619047619047"/>
    <n v="0.45153061224489793"/>
    <n v="0"/>
  </r>
  <r>
    <x v="23"/>
    <n v="14"/>
    <s v="Tigre"/>
    <n v="5"/>
    <n v="14"/>
    <n v="1"/>
    <n v="2"/>
    <n v="11"/>
    <x v="19"/>
    <x v="23"/>
    <n v="15"/>
    <s v="Con"/>
    <n v="0.11904761904761904"/>
    <n v="0.69047619047619047"/>
    <n v="0.45153061224489793"/>
    <n v="0"/>
  </r>
  <r>
    <x v="24"/>
    <n v="1"/>
    <s v="Vélez"/>
    <n v="51"/>
    <n v="27"/>
    <n v="14"/>
    <n v="9"/>
    <n v="4"/>
    <x v="4"/>
    <x v="24"/>
    <n v="15"/>
    <s v="Con"/>
    <n v="0.62962962962962965"/>
    <n v="0.62962962962962965"/>
    <n v="0.44400352733686071"/>
    <n v="1"/>
  </r>
  <r>
    <x v="24"/>
    <n v="2"/>
    <s v="Talleres"/>
    <n v="48"/>
    <n v="27"/>
    <n v="13"/>
    <n v="9"/>
    <n v="5"/>
    <x v="34"/>
    <x v="24"/>
    <n v="15"/>
    <s v="Con"/>
    <n v="0.59259259259259256"/>
    <n v="0.62962962962962965"/>
    <n v="0.44400352733686071"/>
    <n v="1"/>
  </r>
  <r>
    <x v="24"/>
    <n v="3"/>
    <s v="Racing"/>
    <n v="46"/>
    <n v="27"/>
    <n v="14"/>
    <n v="4"/>
    <n v="9"/>
    <x v="15"/>
    <x v="24"/>
    <n v="15"/>
    <s v="Con"/>
    <n v="0.5679012345679012"/>
    <n v="0.62962962962962965"/>
    <n v="0.44400352733686071"/>
    <n v="1"/>
  </r>
  <r>
    <x v="24"/>
    <n v="4"/>
    <s v="Huracán"/>
    <n v="46"/>
    <n v="27"/>
    <n v="12"/>
    <n v="10"/>
    <n v="5"/>
    <x v="18"/>
    <x v="24"/>
    <n v="15"/>
    <s v="Con"/>
    <n v="0.5679012345679012"/>
    <n v="0.62962962962962965"/>
    <n v="0.44400352733686071"/>
    <n v="1"/>
  </r>
  <r>
    <x v="24"/>
    <n v="5"/>
    <s v="River"/>
    <n v="43"/>
    <n v="27"/>
    <n v="11"/>
    <n v="10"/>
    <n v="6"/>
    <x v="13"/>
    <x v="24"/>
    <n v="15"/>
    <s v="Con"/>
    <n v="0.53086419753086422"/>
    <n v="0.62962962962962965"/>
    <n v="0.44400352733686071"/>
    <n v="1"/>
  </r>
  <r>
    <x v="24"/>
    <n v="6"/>
    <s v="Boca Jrs."/>
    <n v="42"/>
    <n v="27"/>
    <n v="11"/>
    <n v="9"/>
    <n v="7"/>
    <x v="10"/>
    <x v="24"/>
    <n v="15"/>
    <s v="Con"/>
    <n v="0.51851851851851849"/>
    <n v="0.62962962962962965"/>
    <n v="0.44400352733686071"/>
    <n v="1"/>
  </r>
  <r>
    <x v="24"/>
    <n v="7"/>
    <s v="Independiente"/>
    <n v="40"/>
    <n v="27"/>
    <n v="9"/>
    <n v="13"/>
    <n v="5"/>
    <x v="3"/>
    <x v="24"/>
    <n v="15"/>
    <s v="Con"/>
    <n v="0.49382716049382713"/>
    <n v="0.62962962962962965"/>
    <n v="0.44400352733686071"/>
    <n v="1"/>
  </r>
  <r>
    <x v="24"/>
    <n v="8"/>
    <s v="Atl. Tucumán"/>
    <n v="40"/>
    <n v="27"/>
    <n v="11"/>
    <n v="7"/>
    <n v="9"/>
    <x v="12"/>
    <x v="24"/>
    <n v="15"/>
    <s v="Con"/>
    <n v="0.49382716049382713"/>
    <n v="0.62962962962962965"/>
    <n v="0.44400352733686071"/>
    <n v="1"/>
  </r>
  <r>
    <x v="24"/>
    <n v="9"/>
    <s v="Unión"/>
    <n v="40"/>
    <n v="27"/>
    <n v="11"/>
    <n v="7"/>
    <n v="9"/>
    <x v="26"/>
    <x v="24"/>
    <n v="15"/>
    <s v="Con"/>
    <n v="0.49382716049382713"/>
    <n v="0.62962962962962965"/>
    <n v="0.44400352733686071"/>
    <n v="1"/>
  </r>
  <r>
    <x v="24"/>
    <n v="10"/>
    <s v="Platense"/>
    <n v="39"/>
    <n v="27"/>
    <n v="10"/>
    <n v="9"/>
    <n v="8"/>
    <x v="37"/>
    <x v="24"/>
    <n v="15"/>
    <s v="Con"/>
    <n v="0.48148148148148145"/>
    <n v="0.62962962962962965"/>
    <n v="0.44400352733686071"/>
    <n v="1"/>
  </r>
  <r>
    <x v="24"/>
    <n v="11"/>
    <s v="Ind. Rivadavia"/>
    <n v="38"/>
    <n v="27"/>
    <n v="10"/>
    <n v="8"/>
    <n v="9"/>
    <x v="41"/>
    <x v="24"/>
    <n v="15"/>
    <s v="Con"/>
    <n v="0.46913580246913578"/>
    <n v="0.62962962962962965"/>
    <n v="0.44400352733686071"/>
    <n v="1"/>
  </r>
  <r>
    <x v="24"/>
    <n v="12"/>
    <s v="Estudiantes"/>
    <n v="36"/>
    <n v="27"/>
    <n v="8"/>
    <n v="12"/>
    <n v="7"/>
    <x v="7"/>
    <x v="24"/>
    <n v="15"/>
    <s v="Con"/>
    <n v="0.44444444444444442"/>
    <n v="0.62962962962962965"/>
    <n v="0.44400352733686071"/>
    <n v="1"/>
  </r>
  <r>
    <x v="24"/>
    <n v="13"/>
    <s v="Instituto"/>
    <n v="36"/>
    <n v="27"/>
    <n v="10"/>
    <n v="6"/>
    <n v="11"/>
    <x v="39"/>
    <x v="24"/>
    <n v="15"/>
    <s v="Con"/>
    <n v="0.44444444444444442"/>
    <n v="0.62962962962962965"/>
    <n v="0.44400352733686071"/>
    <n v="1"/>
  </r>
  <r>
    <x v="24"/>
    <n v="14"/>
    <s v="Lanús"/>
    <n v="36"/>
    <n v="27"/>
    <n v="8"/>
    <n v="12"/>
    <n v="7"/>
    <x v="8"/>
    <x v="24"/>
    <n v="15"/>
    <s v="Con"/>
    <n v="0.44444444444444442"/>
    <n v="0.62962962962962965"/>
    <n v="0.44400352733686071"/>
    <n v="1"/>
  </r>
  <r>
    <x v="24"/>
    <n v="15"/>
    <s v="Godoy Cruz"/>
    <n v="35"/>
    <n v="27"/>
    <n v="8"/>
    <n v="11"/>
    <n v="8"/>
    <x v="16"/>
    <x v="24"/>
    <n v="15"/>
    <s v="Con"/>
    <n v="0.43209876543209874"/>
    <n v="0.62962962962962965"/>
    <n v="0.44400352733686071"/>
    <n v="0"/>
  </r>
  <r>
    <x v="24"/>
    <n v="16"/>
    <s v="Belgrano"/>
    <n v="35"/>
    <n v="27"/>
    <n v="8"/>
    <n v="11"/>
    <n v="8"/>
    <x v="23"/>
    <x v="24"/>
    <n v="15"/>
    <s v="Con"/>
    <n v="0.43209876543209874"/>
    <n v="0.62962962962962965"/>
    <n v="0.44400352733686071"/>
    <n v="0"/>
  </r>
  <r>
    <x v="24"/>
    <n v="17"/>
    <s v="Deportivo Riestra"/>
    <n v="35"/>
    <n v="27"/>
    <n v="8"/>
    <n v="11"/>
    <n v="8"/>
    <x v="40"/>
    <x v="24"/>
    <n v="15"/>
    <s v="Con"/>
    <n v="0.43209876543209874"/>
    <n v="0.62962962962962965"/>
    <n v="0.44400352733686071"/>
    <n v="0"/>
  </r>
  <r>
    <x v="24"/>
    <n v="18"/>
    <s v="Tigre"/>
    <n v="34"/>
    <n v="27"/>
    <n v="8"/>
    <n v="10"/>
    <n v="9"/>
    <x v="19"/>
    <x v="24"/>
    <n v="15"/>
    <s v="Con"/>
    <n v="0.41975308641975306"/>
    <n v="0.62962962962962965"/>
    <n v="0.44400352733686071"/>
    <n v="0"/>
  </r>
  <r>
    <x v="24"/>
    <n v="19"/>
    <s v="Gimnasia"/>
    <n v="32"/>
    <n v="27"/>
    <n v="8"/>
    <n v="8"/>
    <n v="11"/>
    <x v="17"/>
    <x v="24"/>
    <n v="15"/>
    <s v="Con"/>
    <n v="0.39506172839506171"/>
    <n v="0.62962962962962965"/>
    <n v="0.44400352733686071"/>
    <n v="0"/>
  </r>
  <r>
    <x v="24"/>
    <n v="20"/>
    <s v="Central"/>
    <n v="32"/>
    <n v="27"/>
    <n v="8"/>
    <n v="8"/>
    <n v="11"/>
    <x v="9"/>
    <x v="24"/>
    <n v="15"/>
    <s v="Con"/>
    <n v="0.39506172839506171"/>
    <n v="0.62962962962962965"/>
    <n v="0.44400352733686071"/>
    <n v="0"/>
  </r>
  <r>
    <x v="24"/>
    <n v="21"/>
    <s v="Defensa"/>
    <n v="32"/>
    <n v="27"/>
    <n v="7"/>
    <n v="11"/>
    <n v="9"/>
    <x v="27"/>
    <x v="24"/>
    <n v="15"/>
    <s v="Con"/>
    <n v="0.39506172839506171"/>
    <n v="0.62962962962962965"/>
    <n v="0.44400352733686071"/>
    <n v="0"/>
  </r>
  <r>
    <x v="24"/>
    <n v="22"/>
    <s v="Central Cba (SdE)"/>
    <n v="31"/>
    <n v="27"/>
    <n v="8"/>
    <n v="7"/>
    <n v="12"/>
    <x v="36"/>
    <x v="24"/>
    <n v="15"/>
    <s v="Con"/>
    <n v="0.38271604938271603"/>
    <n v="0.62962962962962965"/>
    <n v="0.44400352733686071"/>
    <n v="0"/>
  </r>
  <r>
    <x v="24"/>
    <n v="23"/>
    <s v="Argentinos Juniors"/>
    <n v="30"/>
    <n v="27"/>
    <n v="8"/>
    <n v="6"/>
    <n v="13"/>
    <x v="5"/>
    <x v="24"/>
    <n v="15"/>
    <s v="Con"/>
    <n v="0.37037037037037035"/>
    <n v="0.62962962962962965"/>
    <n v="0.44400352733686071"/>
    <n v="0"/>
  </r>
  <r>
    <x v="24"/>
    <n v="24"/>
    <s v="San Lorenzo"/>
    <n v="29"/>
    <n v="27"/>
    <n v="7"/>
    <n v="8"/>
    <n v="12"/>
    <x v="6"/>
    <x v="24"/>
    <n v="15"/>
    <s v="Con"/>
    <n v="0.35802469135802467"/>
    <n v="0.62962962962962965"/>
    <n v="0.44400352733686071"/>
    <n v="0"/>
  </r>
  <r>
    <x v="24"/>
    <n v="25"/>
    <s v="Newell's"/>
    <n v="28"/>
    <n v="27"/>
    <n v="7"/>
    <n v="7"/>
    <n v="13"/>
    <x v="1"/>
    <x v="24"/>
    <n v="15"/>
    <s v="Con"/>
    <n v="0.34567901234567899"/>
    <n v="0.62962962962962965"/>
    <n v="0.44400352733686071"/>
    <n v="0"/>
  </r>
  <r>
    <x v="24"/>
    <n v="26"/>
    <s v="Sarmiento (J)"/>
    <n v="26"/>
    <n v="27"/>
    <n v="5"/>
    <n v="11"/>
    <n v="11"/>
    <x v="29"/>
    <x v="24"/>
    <n v="15"/>
    <s v="Con"/>
    <n v="0.32098765432098764"/>
    <n v="0.62962962962962965"/>
    <n v="0.44400352733686071"/>
    <n v="0"/>
  </r>
  <r>
    <x v="24"/>
    <n v="27"/>
    <s v="Banfield"/>
    <n v="24"/>
    <n v="27"/>
    <n v="5"/>
    <n v="9"/>
    <n v="13"/>
    <x v="0"/>
    <x v="24"/>
    <n v="15"/>
    <s v="Con"/>
    <n v="0.29629629629629628"/>
    <n v="0.62962962962962965"/>
    <n v="0.44400352733686071"/>
    <n v="0"/>
  </r>
  <r>
    <x v="24"/>
    <n v="28"/>
    <s v="Barracas"/>
    <n v="23"/>
    <n v="27"/>
    <n v="4"/>
    <n v="11"/>
    <n v="12"/>
    <x v="38"/>
    <x v="24"/>
    <n v="15"/>
    <s v="Con"/>
    <n v="0.2839506172839506"/>
    <n v="0.62962962962962965"/>
    <n v="0.44400352733686071"/>
    <n v="0"/>
  </r>
  <r>
    <x v="25"/>
    <n v="1"/>
    <s v="Argentinos"/>
    <n v="33"/>
    <n v="16"/>
    <n v="9"/>
    <n v="6"/>
    <n v="1"/>
    <x v="5"/>
    <x v="25"/>
    <n v="16"/>
    <s v="Con"/>
    <n v="0.6875"/>
    <n v="0.72916666666666663"/>
    <n v="0.44791666666666669"/>
    <n v="1"/>
  </r>
  <r>
    <x v="25"/>
    <n v="2"/>
    <s v="Boca Jrs."/>
    <n v="33"/>
    <n v="16"/>
    <n v="10"/>
    <n v="3"/>
    <n v="3"/>
    <x v="10"/>
    <x v="25"/>
    <n v="16"/>
    <s v="Con"/>
    <n v="0.6875"/>
    <n v="0.72916666666666663"/>
    <n v="0.44791666666666669"/>
    <n v="1"/>
  </r>
  <r>
    <x v="25"/>
    <n v="3"/>
    <s v="Racing"/>
    <n v="28"/>
    <n v="16"/>
    <n v="9"/>
    <n v="1"/>
    <n v="6"/>
    <x v="15"/>
    <x v="25"/>
    <n v="16"/>
    <s v="Con"/>
    <n v="0.58333333333333337"/>
    <n v="0.72916666666666663"/>
    <n v="0.44791666666666669"/>
    <n v="1"/>
  </r>
  <r>
    <x v="25"/>
    <n v="4"/>
    <s v="Huracán"/>
    <n v="27"/>
    <n v="16"/>
    <n v="7"/>
    <n v="6"/>
    <n v="3"/>
    <x v="18"/>
    <x v="25"/>
    <n v="16"/>
    <s v="Con"/>
    <n v="0.5625"/>
    <n v="0.72916666666666663"/>
    <n v="0.44791666666666669"/>
    <n v="1"/>
  </r>
  <r>
    <x v="25"/>
    <n v="5"/>
    <s v="Tigre"/>
    <n v="27"/>
    <n v="16"/>
    <n v="8"/>
    <n v="3"/>
    <n v="5"/>
    <x v="19"/>
    <x v="25"/>
    <n v="16"/>
    <s v="Con"/>
    <n v="0.5625"/>
    <n v="0.72916666666666663"/>
    <n v="0.44791666666666669"/>
    <n v="1"/>
  </r>
  <r>
    <x v="25"/>
    <n v="6"/>
    <s v="Ind. Rivadavia"/>
    <n v="27"/>
    <n v="16"/>
    <n v="7"/>
    <n v="6"/>
    <n v="3"/>
    <x v="41"/>
    <x v="25"/>
    <n v="16"/>
    <s v="Con"/>
    <n v="0.5625"/>
    <n v="0.72916666666666663"/>
    <n v="0.44791666666666669"/>
    <n v="1"/>
  </r>
  <r>
    <x v="25"/>
    <n v="7"/>
    <s v="Barracas"/>
    <n v="26"/>
    <n v="16"/>
    <n v="7"/>
    <n v="5"/>
    <n v="4"/>
    <x v="38"/>
    <x v="25"/>
    <n v="16"/>
    <s v="Con"/>
    <n v="0.54166666666666663"/>
    <n v="0.72916666666666663"/>
    <n v="0.44791666666666669"/>
    <n v="1"/>
  </r>
  <r>
    <x v="25"/>
    <n v="8"/>
    <s v="Estudiantes"/>
    <n v="21"/>
    <n v="16"/>
    <n v="5"/>
    <n v="6"/>
    <n v="5"/>
    <x v="7"/>
    <x v="25"/>
    <n v="16"/>
    <s v="Con"/>
    <n v="0.4375"/>
    <n v="0.72916666666666663"/>
    <n v="0.44791666666666669"/>
    <n v="0"/>
  </r>
  <r>
    <x v="25"/>
    <n v="9"/>
    <s v="Newell's"/>
    <n v="19"/>
    <n v="16"/>
    <n v="5"/>
    <n v="4"/>
    <n v="7"/>
    <x v="1"/>
    <x v="25"/>
    <n v="16"/>
    <s v="Con"/>
    <n v="0.39583333333333331"/>
    <n v="0.72916666666666663"/>
    <n v="0.44791666666666669"/>
    <n v="0"/>
  </r>
  <r>
    <x v="25"/>
    <n v="10"/>
    <s v="Defensa"/>
    <n v="19"/>
    <n v="16"/>
    <n v="5"/>
    <n v="4"/>
    <n v="7"/>
    <x v="27"/>
    <x v="25"/>
    <n v="16"/>
    <s v="Con"/>
    <n v="0.39583333333333331"/>
    <n v="0.72916666666666663"/>
    <n v="0.44791666666666669"/>
    <n v="0"/>
  </r>
  <r>
    <x v="25"/>
    <n v="11"/>
    <s v="Central Córdoba"/>
    <n v="18"/>
    <n v="16"/>
    <n v="5"/>
    <n v="3"/>
    <n v="8"/>
    <x v="36"/>
    <x v="25"/>
    <n v="16"/>
    <s v="Con"/>
    <n v="0.375"/>
    <n v="0.72916666666666663"/>
    <n v="0.44791666666666669"/>
    <n v="0"/>
  </r>
  <r>
    <x v="25"/>
    <n v="12"/>
    <s v="Belgrano"/>
    <n v="17"/>
    <n v="16"/>
    <n v="3"/>
    <n v="8"/>
    <n v="5"/>
    <x v="23"/>
    <x v="25"/>
    <n v="16"/>
    <s v="Con"/>
    <n v="0.35416666666666669"/>
    <n v="0.72916666666666663"/>
    <n v="0.44791666666666669"/>
    <n v="0"/>
  </r>
  <r>
    <x v="25"/>
    <n v="13"/>
    <s v="Aldosivi"/>
    <n v="15"/>
    <n v="16"/>
    <n v="4"/>
    <n v="3"/>
    <n v="9"/>
    <x v="28"/>
    <x v="25"/>
    <n v="16"/>
    <s v="Con"/>
    <n v="0.3125"/>
    <n v="0.72916666666666663"/>
    <n v="0.44791666666666669"/>
    <n v="0"/>
  </r>
  <r>
    <x v="25"/>
    <n v="14"/>
    <s v="Banfield"/>
    <n v="14"/>
    <n v="16"/>
    <n v="3"/>
    <n v="5"/>
    <n v="8"/>
    <x v="0"/>
    <x v="25"/>
    <n v="16"/>
    <s v="Con"/>
    <n v="0.29166666666666669"/>
    <n v="0.72916666666666663"/>
    <n v="0.44791666666666669"/>
    <n v="0"/>
  </r>
  <r>
    <x v="25"/>
    <n v="15"/>
    <s v="Unión"/>
    <n v="14"/>
    <n v="16"/>
    <n v="3"/>
    <n v="5"/>
    <n v="8"/>
    <x v="26"/>
    <x v="25"/>
    <n v="16"/>
    <s v="Con"/>
    <n v="0.29166666666666669"/>
    <n v="0.72916666666666663"/>
    <n v="0.44791666666666669"/>
    <n v="0"/>
  </r>
  <r>
    <x v="25"/>
    <n v="1"/>
    <s v="Central"/>
    <n v="35"/>
    <n v="16"/>
    <n v="10"/>
    <n v="5"/>
    <n v="1"/>
    <x v="9"/>
    <x v="25"/>
    <n v="16"/>
    <s v="Con"/>
    <n v="0.72916666666666663"/>
    <n v="0.72916666666666663"/>
    <n v="0.44791666666666669"/>
    <n v="1"/>
  </r>
  <r>
    <x v="25"/>
    <n v="2"/>
    <s v="River"/>
    <n v="31"/>
    <n v="16"/>
    <n v="8"/>
    <n v="7"/>
    <n v="1"/>
    <x v="13"/>
    <x v="25"/>
    <n v="16"/>
    <s v="Con"/>
    <n v="0.64583333333333337"/>
    <n v="0.72916666666666663"/>
    <n v="0.44791666666666669"/>
    <n v="1"/>
  </r>
  <r>
    <x v="25"/>
    <n v="3"/>
    <s v="Independiente"/>
    <n v="29"/>
    <n v="16"/>
    <n v="8"/>
    <n v="5"/>
    <n v="3"/>
    <x v="3"/>
    <x v="25"/>
    <n v="16"/>
    <s v="Con"/>
    <n v="0.60416666666666663"/>
    <n v="0.72916666666666663"/>
    <n v="0.44791666666666669"/>
    <n v="1"/>
  </r>
  <r>
    <x v="25"/>
    <n v="4"/>
    <s v="San Lorenzo"/>
    <n v="27"/>
    <n v="16"/>
    <n v="7"/>
    <n v="6"/>
    <n v="3"/>
    <x v="6"/>
    <x v="25"/>
    <n v="16"/>
    <s v="Con"/>
    <n v="0.5625"/>
    <n v="0.72916666666666663"/>
    <n v="0.44791666666666669"/>
    <n v="1"/>
  </r>
  <r>
    <x v="25"/>
    <n v="5"/>
    <s v="Riestra"/>
    <n v="24"/>
    <n v="16"/>
    <n v="5"/>
    <n v="9"/>
    <n v="2"/>
    <x v="40"/>
    <x v="25"/>
    <n v="16"/>
    <s v="Con"/>
    <n v="0.5"/>
    <n v="0.72916666666666663"/>
    <n v="0.44791666666666669"/>
    <n v="1"/>
  </r>
  <r>
    <x v="25"/>
    <n v="6"/>
    <s v="Platense"/>
    <n v="23"/>
    <n v="16"/>
    <n v="6"/>
    <n v="5"/>
    <n v="5"/>
    <x v="37"/>
    <x v="25"/>
    <n v="16"/>
    <s v="Con"/>
    <n v="0.47916666666666669"/>
    <n v="0.72916666666666663"/>
    <n v="0.44791666666666669"/>
    <n v="1"/>
  </r>
  <r>
    <x v="25"/>
    <n v="7"/>
    <s v="Lanús"/>
    <n v="20"/>
    <n v="16"/>
    <n v="4"/>
    <n v="8"/>
    <n v="4"/>
    <x v="8"/>
    <x v="25"/>
    <n v="16"/>
    <s v="Con"/>
    <n v="0.41666666666666669"/>
    <n v="0.72916666666666663"/>
    <n v="0.44791666666666669"/>
    <n v="0"/>
  </r>
  <r>
    <x v="25"/>
    <n v="8"/>
    <s v="Instituto"/>
    <n v="18"/>
    <n v="16"/>
    <n v="5"/>
    <n v="3"/>
    <n v="8"/>
    <x v="39"/>
    <x v="25"/>
    <n v="16"/>
    <s v="Con"/>
    <n v="0.375"/>
    <n v="0.72916666666666663"/>
    <n v="0.44791666666666669"/>
    <n v="0"/>
  </r>
  <r>
    <x v="25"/>
    <n v="9"/>
    <s v="Godoy Cruz"/>
    <n v="17"/>
    <n v="16"/>
    <n v="3"/>
    <n v="8"/>
    <n v="5"/>
    <x v="16"/>
    <x v="25"/>
    <n v="16"/>
    <s v="Con"/>
    <n v="0.35416666666666669"/>
    <n v="0.72916666666666663"/>
    <n v="0.44791666666666669"/>
    <n v="0"/>
  </r>
  <r>
    <x v="25"/>
    <n v="10"/>
    <s v="Atl. Tucumán"/>
    <n v="16"/>
    <n v="16"/>
    <n v="5"/>
    <n v="1"/>
    <n v="10"/>
    <x v="12"/>
    <x v="25"/>
    <n v="16"/>
    <s v="Con"/>
    <n v="0.33333333333333331"/>
    <n v="0.72916666666666663"/>
    <n v="0.44791666666666669"/>
    <n v="0"/>
  </r>
  <r>
    <x v="25"/>
    <n v="11"/>
    <s v="Gimnasia"/>
    <n v="16"/>
    <n v="16"/>
    <n v="4"/>
    <n v="4"/>
    <n v="8"/>
    <x v="17"/>
    <x v="25"/>
    <n v="16"/>
    <s v="Con"/>
    <n v="0.33333333333333331"/>
    <n v="0.72916666666666663"/>
    <n v="0.44791666666666669"/>
    <n v="0"/>
  </r>
  <r>
    <x v="25"/>
    <n v="12"/>
    <s v="Sarmiento"/>
    <n v="15"/>
    <n v="16"/>
    <n v="2"/>
    <n v="9"/>
    <n v="5"/>
    <x v="29"/>
    <x v="25"/>
    <n v="16"/>
    <s v="Con"/>
    <n v="0.3125"/>
    <n v="0.72916666666666663"/>
    <n v="0.44791666666666669"/>
    <n v="0"/>
  </r>
  <r>
    <x v="25"/>
    <n v="13"/>
    <s v="Vélez"/>
    <n v="14"/>
    <n v="16"/>
    <n v="4"/>
    <n v="2"/>
    <n v="10"/>
    <x v="4"/>
    <x v="25"/>
    <n v="16"/>
    <s v="Con"/>
    <n v="0.29166666666666669"/>
    <n v="0.72916666666666663"/>
    <n v="0.44791666666666669"/>
    <n v="0"/>
  </r>
  <r>
    <x v="25"/>
    <n v="14"/>
    <s v="Talleres"/>
    <n v="13"/>
    <n v="16"/>
    <n v="2"/>
    <n v="7"/>
    <n v="7"/>
    <x v="34"/>
    <x v="25"/>
    <n v="16"/>
    <s v="Con"/>
    <n v="0.27083333333333331"/>
    <n v="0.72916666666666663"/>
    <n v="0.44791666666666669"/>
    <n v="0"/>
  </r>
  <r>
    <x v="25"/>
    <n v="15"/>
    <s v="San Martín"/>
    <n v="9"/>
    <n v="16"/>
    <n v="2"/>
    <n v="3"/>
    <n v="11"/>
    <x v="24"/>
    <x v="25"/>
    <n v="16"/>
    <s v="Con"/>
    <n v="0.1875"/>
    <n v="0.72916666666666663"/>
    <n v="0.44791666666666669"/>
    <n v="0"/>
  </r>
  <r>
    <x v="26"/>
    <n v="1"/>
    <s v="Boca Jrs."/>
    <n v="29"/>
    <n v="16"/>
    <n v="8"/>
    <n v="5"/>
    <n v="3"/>
    <x v="10"/>
    <x v="26"/>
    <n v="16"/>
    <s v="Con"/>
    <n v="0.60416666666666663"/>
    <n v="0.64583333333333337"/>
    <n v="0.44444444444444453"/>
    <n v="1"/>
  </r>
  <r>
    <x v="26"/>
    <n v="2"/>
    <s v="Unión"/>
    <n v="25"/>
    <n v="16"/>
    <n v="6"/>
    <n v="7"/>
    <n v="3"/>
    <x v="26"/>
    <x v="26"/>
    <n v="16"/>
    <s v="Con"/>
    <n v="0.52083333333333337"/>
    <n v="0.64583333333333337"/>
    <n v="0.44444444444444453"/>
    <n v="1"/>
  </r>
  <r>
    <x v="26"/>
    <n v="3"/>
    <s v="Racing"/>
    <n v="25"/>
    <n v="16"/>
    <n v="7"/>
    <n v="4"/>
    <n v="5"/>
    <x v="15"/>
    <x v="26"/>
    <n v="16"/>
    <s v="Con"/>
    <n v="0.52083333333333337"/>
    <n v="0.64583333333333337"/>
    <n v="0.44444444444444453"/>
    <n v="1"/>
  </r>
  <r>
    <x v="26"/>
    <n v="4"/>
    <s v="Central Córdoba"/>
    <n v="24"/>
    <n v="16"/>
    <n v="5"/>
    <n v="9"/>
    <n v="2"/>
    <x v="36"/>
    <x v="26"/>
    <n v="16"/>
    <s v="Con"/>
    <n v="0.5"/>
    <n v="0.64583333333333337"/>
    <n v="0.44444444444444453"/>
    <n v="1"/>
  </r>
  <r>
    <x v="26"/>
    <n v="5"/>
    <s v="Argentinos"/>
    <n v="24"/>
    <n v="16"/>
    <n v="7"/>
    <n v="3"/>
    <n v="6"/>
    <x v="5"/>
    <x v="26"/>
    <n v="16"/>
    <s v="Con"/>
    <n v="0.5"/>
    <n v="0.64583333333333337"/>
    <n v="0.44444444444444453"/>
    <n v="1"/>
  </r>
  <r>
    <x v="26"/>
    <n v="6"/>
    <s v="Barracas"/>
    <n v="23"/>
    <n v="16"/>
    <n v="5"/>
    <n v="8"/>
    <n v="3"/>
    <x v="38"/>
    <x v="26"/>
    <n v="16"/>
    <s v="Con"/>
    <n v="0.47916666666666669"/>
    <n v="0.64583333333333337"/>
    <n v="0.44444444444444453"/>
    <n v="1"/>
  </r>
  <r>
    <x v="26"/>
    <n v="7"/>
    <s v="Tigre"/>
    <n v="22"/>
    <n v="16"/>
    <n v="5"/>
    <n v="7"/>
    <n v="4"/>
    <x v="19"/>
    <x v="26"/>
    <n v="16"/>
    <s v="Con"/>
    <n v="0.45833333333333331"/>
    <n v="0.64583333333333337"/>
    <n v="0.44444444444444453"/>
    <n v="1"/>
  </r>
  <r>
    <x v="26"/>
    <n v="8"/>
    <s v="Estudiantes"/>
    <n v="21"/>
    <n v="16"/>
    <n v="6"/>
    <n v="3"/>
    <n v="7"/>
    <x v="7"/>
    <x v="26"/>
    <n v="16"/>
    <s v="Con"/>
    <n v="0.4375"/>
    <n v="0.64583333333333337"/>
    <n v="0.44444444444444453"/>
    <n v="0"/>
  </r>
  <r>
    <x v="26"/>
    <n v="9"/>
    <s v="Banfield"/>
    <n v="21"/>
    <n v="16"/>
    <n v="6"/>
    <n v="3"/>
    <n v="7"/>
    <x v="0"/>
    <x v="26"/>
    <n v="16"/>
    <s v="Con"/>
    <n v="0.4375"/>
    <n v="0.64583333333333337"/>
    <n v="0.44444444444444453"/>
    <n v="0"/>
  </r>
  <r>
    <x v="26"/>
    <n v="10"/>
    <s v="Belgrano"/>
    <n v="20"/>
    <n v="16"/>
    <n v="4"/>
    <n v="8"/>
    <n v="4"/>
    <x v="23"/>
    <x v="26"/>
    <n v="16"/>
    <s v="Con"/>
    <n v="0.41666666666666669"/>
    <n v="0.64583333333333337"/>
    <n v="0.44444444444444453"/>
    <n v="0"/>
  </r>
  <r>
    <x v="26"/>
    <n v="11"/>
    <s v="Huracán"/>
    <n v="20"/>
    <n v="16"/>
    <n v="5"/>
    <n v="5"/>
    <n v="6"/>
    <x v="18"/>
    <x v="26"/>
    <n v="16"/>
    <s v="Con"/>
    <n v="0.41666666666666669"/>
    <n v="0.64583333333333337"/>
    <n v="0.44444444444444453"/>
    <n v="0"/>
  </r>
  <r>
    <x v="26"/>
    <n v="12"/>
    <s v="Defensa"/>
    <n v="19"/>
    <n v="16"/>
    <n v="5"/>
    <n v="4"/>
    <n v="7"/>
    <x v="27"/>
    <x v="26"/>
    <n v="16"/>
    <s v="Con"/>
    <n v="0.39583333333333331"/>
    <n v="0.64583333333333337"/>
    <n v="0.44444444444444453"/>
    <n v="0"/>
  </r>
  <r>
    <x v="26"/>
    <n v="13"/>
    <s v="Aldosivi"/>
    <n v="18"/>
    <n v="16"/>
    <n v="5"/>
    <n v="3"/>
    <n v="8"/>
    <x v="28"/>
    <x v="26"/>
    <n v="16"/>
    <s v="Con"/>
    <n v="0.375"/>
    <n v="0.64583333333333337"/>
    <n v="0.44444444444444453"/>
    <n v="0"/>
  </r>
  <r>
    <x v="26"/>
    <n v="14"/>
    <s v="Ind. Rivadavia"/>
    <n v="16"/>
    <n v="16"/>
    <n v="3"/>
    <n v="7"/>
    <n v="6"/>
    <x v="41"/>
    <x v="26"/>
    <n v="16"/>
    <s v="Con"/>
    <n v="0.33333333333333331"/>
    <n v="0.64583333333333337"/>
    <n v="0.44444444444444453"/>
    <n v="0"/>
  </r>
  <r>
    <x v="26"/>
    <n v="15"/>
    <s v="Newell's"/>
    <n v="14"/>
    <n v="16"/>
    <n v="3"/>
    <n v="5"/>
    <n v="8"/>
    <x v="1"/>
    <x v="26"/>
    <n v="16"/>
    <s v="Con"/>
    <n v="0.29166666666666669"/>
    <n v="0.64583333333333337"/>
    <n v="0.44444444444444453"/>
    <n v="0"/>
  </r>
  <r>
    <x v="26"/>
    <n v="1"/>
    <s v="Central"/>
    <n v="31"/>
    <n v="16"/>
    <n v="8"/>
    <n v="7"/>
    <n v="1"/>
    <x v="9"/>
    <x v="26"/>
    <n v="16"/>
    <s v="Con"/>
    <n v="0.64583333333333337"/>
    <n v="0.64583333333333337"/>
    <n v="0.44444444444444453"/>
    <n v="1"/>
  </r>
  <r>
    <x v="26"/>
    <n v="2"/>
    <s v="Lanús"/>
    <n v="30"/>
    <n v="16"/>
    <n v="9"/>
    <n v="3"/>
    <n v="4"/>
    <x v="8"/>
    <x v="26"/>
    <n v="16"/>
    <s v="Con"/>
    <n v="0.625"/>
    <n v="0.64583333333333337"/>
    <n v="0.44444444444444453"/>
    <n v="1"/>
  </r>
  <r>
    <x v="26"/>
    <n v="3"/>
    <s v="Riestra"/>
    <n v="28"/>
    <n v="16"/>
    <n v="8"/>
    <n v="4"/>
    <n v="4"/>
    <x v="40"/>
    <x v="26"/>
    <n v="16"/>
    <s v="Con"/>
    <n v="0.58333333333333337"/>
    <n v="0.64583333333333337"/>
    <n v="0.44444444444444453"/>
    <n v="1"/>
  </r>
  <r>
    <x v="26"/>
    <n v="4"/>
    <s v="Vélez"/>
    <n v="26"/>
    <n v="16"/>
    <n v="7"/>
    <n v="5"/>
    <n v="4"/>
    <x v="4"/>
    <x v="26"/>
    <n v="16"/>
    <s v="Con"/>
    <n v="0.54166666666666663"/>
    <n v="0.64583333333333337"/>
    <n v="0.44444444444444453"/>
    <n v="1"/>
  </r>
  <r>
    <x v="26"/>
    <n v="5"/>
    <s v="San Lorenzo"/>
    <n v="24"/>
    <n v="16"/>
    <n v="6"/>
    <n v="6"/>
    <n v="4"/>
    <x v="6"/>
    <x v="26"/>
    <n v="16"/>
    <s v="Con"/>
    <n v="0.5"/>
    <n v="0.64583333333333337"/>
    <n v="0.44444444444444453"/>
    <n v="1"/>
  </r>
  <r>
    <x v="26"/>
    <n v="6"/>
    <s v="River"/>
    <n v="22"/>
    <n v="16"/>
    <n v="6"/>
    <n v="4"/>
    <n v="6"/>
    <x v="13"/>
    <x v="26"/>
    <n v="16"/>
    <s v="Con"/>
    <n v="0.45833333333333331"/>
    <n v="0.64583333333333337"/>
    <n v="0.44444444444444453"/>
    <n v="1"/>
  </r>
  <r>
    <x v="26"/>
    <n v="7"/>
    <s v="Gimnasia"/>
    <n v="22"/>
    <n v="16"/>
    <n v="7"/>
    <n v="1"/>
    <n v="8"/>
    <x v="17"/>
    <x v="26"/>
    <n v="16"/>
    <s v="Con"/>
    <n v="0.45833333333333331"/>
    <n v="0.64583333333333337"/>
    <n v="0.44444444444444453"/>
    <n v="1"/>
  </r>
  <r>
    <x v="26"/>
    <n v="8"/>
    <s v="Talleres"/>
    <n v="21"/>
    <n v="16"/>
    <n v="5"/>
    <n v="6"/>
    <n v="5"/>
    <x v="34"/>
    <x v="26"/>
    <n v="16"/>
    <s v="Con"/>
    <n v="0.4375"/>
    <n v="0.64583333333333337"/>
    <n v="0.44444444444444453"/>
    <n v="0"/>
  </r>
  <r>
    <x v="26"/>
    <n v="9"/>
    <s v="Sarmiento"/>
    <n v="20"/>
    <n v="16"/>
    <n v="5"/>
    <n v="5"/>
    <n v="6"/>
    <x v="29"/>
    <x v="26"/>
    <n v="16"/>
    <s v="Con"/>
    <n v="0.41666666666666669"/>
    <n v="0.64583333333333337"/>
    <n v="0.44444444444444453"/>
    <n v="0"/>
  </r>
  <r>
    <x v="26"/>
    <n v="10"/>
    <s v="San Martín"/>
    <n v="19"/>
    <n v="16"/>
    <n v="4"/>
    <n v="7"/>
    <n v="5"/>
    <x v="24"/>
    <x v="26"/>
    <n v="16"/>
    <s v="Con"/>
    <n v="0.39583333333333331"/>
    <n v="0.64583333333333337"/>
    <n v="0.44444444444444453"/>
    <n v="0"/>
  </r>
  <r>
    <x v="26"/>
    <n v="11"/>
    <s v="Independiente"/>
    <n v="18"/>
    <n v="16"/>
    <n v="4"/>
    <n v="6"/>
    <n v="6"/>
    <x v="3"/>
    <x v="26"/>
    <n v="16"/>
    <s v="Con"/>
    <n v="0.375"/>
    <n v="0.64583333333333337"/>
    <n v="0.44444444444444453"/>
    <n v="0"/>
  </r>
  <r>
    <x v="26"/>
    <n v="12"/>
    <s v="Atl. Tucumán"/>
    <n v="18"/>
    <n v="16"/>
    <n v="5"/>
    <n v="3"/>
    <n v="8"/>
    <x v="12"/>
    <x v="26"/>
    <n v="16"/>
    <s v="Con"/>
    <n v="0.375"/>
    <n v="0.64583333333333337"/>
    <n v="0.44444444444444453"/>
    <n v="0"/>
  </r>
  <r>
    <x v="26"/>
    <n v="13"/>
    <s v="Instituto"/>
    <n v="16"/>
    <n v="16"/>
    <n v="3"/>
    <n v="7"/>
    <n v="6"/>
    <x v="39"/>
    <x v="26"/>
    <n v="16"/>
    <s v="Con"/>
    <n v="0.33333333333333331"/>
    <n v="0.64583333333333337"/>
    <n v="0.44444444444444453"/>
    <n v="0"/>
  </r>
  <r>
    <x v="26"/>
    <n v="14"/>
    <s v="Godoy Cruz"/>
    <n v="12"/>
    <n v="16"/>
    <n v="1"/>
    <n v="9"/>
    <n v="6"/>
    <x v="16"/>
    <x v="26"/>
    <n v="16"/>
    <s v="Con"/>
    <n v="0.25"/>
    <n v="0.64583333333333337"/>
    <n v="0.44444444444444453"/>
    <n v="0"/>
  </r>
  <r>
    <x v="26"/>
    <n v="15"/>
    <s v="Platense"/>
    <n v="12"/>
    <n v="16"/>
    <n v="2"/>
    <n v="6"/>
    <n v="8"/>
    <x v="37"/>
    <x v="26"/>
    <n v="16"/>
    <s v="Con"/>
    <n v="0.25"/>
    <n v="0.64583333333333337"/>
    <n v="0.44444444444444453"/>
    <n v="0"/>
  </r>
  <r>
    <x v="27"/>
    <m/>
    <m/>
    <m/>
    <m/>
    <m/>
    <m/>
    <m/>
    <x v="42"/>
    <x v="27"/>
    <m/>
    <m/>
    <m/>
    <m/>
    <m/>
    <m/>
  </r>
</pivotCacheRecords>
</file>

<file path=xl/pivotTables/_rels/pivotTable1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_rels/pivotTable2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5.xml"/></Relationships>
</file>

<file path=xl/pivotTables/_rels/pivotTable3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3.xml"/></Relationships>
</file>

<file path=xl/pivotTables/_rels/pivotTable4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2.xml"/></Relationships>
</file>

<file path=xl/pivotTables/_rels/pivotTable5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4.xml"/></Relationships>
</file>

<file path=xl/pivotTables/pivotTable1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D5EB3173-554C-47E9-9BEC-CFBB11F01476}" name="Tabla dinámica2" cacheId="2267" applyNumberFormats="0" applyBorderFormats="0" applyFontFormats="0" applyPatternFormats="0" applyAlignmentFormats="0" applyWidthHeightFormats="1" dataCaption="Valores" updatedVersion="8" minRefreshableVersion="3" useAutoFormatting="1" itemPrintTitles="1" createdVersion="8" indent="0" compact="0" compactData="0" multipleFieldFilters="0">
  <location ref="A2:B67" firstHeaderRow="1" firstDataRow="1" firstDataCol="1"/>
  <pivotFields count="17">
    <pivotField dataField="1" compact="0" outline="0" showAll="0"/>
    <pivotField compact="0" outline="0" showAll="0"/>
    <pivotField compact="0" outline="0" showAll="0"/>
    <pivotField compact="0" outline="0" showAll="0"/>
    <pivotField axis="axisRow" compact="0" outline="0" showAll="0">
      <items count="65">
        <item x="28"/>
        <item x="20"/>
        <item x="5"/>
        <item x="57"/>
        <item x="11"/>
        <item x="25"/>
        <item x="12"/>
        <item x="48"/>
        <item x="0"/>
        <item x="59"/>
        <item x="38"/>
        <item x="23"/>
        <item x="47"/>
        <item x="10"/>
        <item x="55"/>
        <item x="36"/>
        <item x="14"/>
        <item x="2"/>
        <item x="32"/>
        <item x="27"/>
        <item x="56"/>
        <item x="53"/>
        <item x="51"/>
        <item x="7"/>
        <item x="54"/>
        <item x="17"/>
        <item x="16"/>
        <item x="18"/>
        <item x="45"/>
        <item x="41"/>
        <item x="50"/>
        <item x="3"/>
        <item x="39"/>
        <item x="8"/>
        <item x="52"/>
        <item x="1"/>
        <item x="58"/>
        <item x="31"/>
        <item x="22"/>
        <item x="33"/>
        <item x="37"/>
        <item x="21"/>
        <item x="44"/>
        <item x="15"/>
        <item x="40"/>
        <item x="46"/>
        <item x="13"/>
        <item x="9"/>
        <item x="6"/>
        <item x="24"/>
        <item x="35"/>
        <item x="29"/>
        <item x="43"/>
        <item x="34"/>
        <item x="30"/>
        <item x="19"/>
        <item x="26"/>
        <item x="49"/>
        <item x="4"/>
        <item x="42"/>
        <item x="63"/>
        <item x="60"/>
        <item x="61"/>
        <item x="62"/>
        <item t="default"/>
      </items>
    </pivotField>
    <pivotField compact="0" outline="0" showAll="0"/>
    <pivotField compact="0" outline="0" showAll="0"/>
    <pivotField compact="0" outline="0" showAll="0"/>
    <pivotField compact="0" outline="0" showAll="0"/>
    <pivotField compact="0" outline="0" showAll="0"/>
    <pivotField compact="0" outline="0" showAll="0"/>
    <pivotField compact="0" outline="0" showAll="0"/>
    <pivotField compact="0" outline="0" showAll="0"/>
    <pivotField compact="0" outline="0" showAll="0"/>
    <pivotField compact="0" outline="0" showAll="0"/>
    <pivotField compact="0" outline="0" showAll="0"/>
    <pivotField compact="0" outline="0" showAll="0"/>
  </pivotFields>
  <rowFields count="1">
    <field x="4"/>
  </rowFields>
  <rowItems count="65">
    <i>
      <x/>
    </i>
    <i>
      <x v="1"/>
    </i>
    <i>
      <x v="2"/>
    </i>
    <i>
      <x v="3"/>
    </i>
    <i>
      <x v="4"/>
    </i>
    <i>
      <x v="5"/>
    </i>
    <i>
      <x v="6"/>
    </i>
    <i>
      <x v="7"/>
    </i>
    <i>
      <x v="8"/>
    </i>
    <i>
      <x v="9"/>
    </i>
    <i>
      <x v="10"/>
    </i>
    <i>
      <x v="11"/>
    </i>
    <i>
      <x v="12"/>
    </i>
    <i>
      <x v="13"/>
    </i>
    <i>
      <x v="14"/>
    </i>
    <i>
      <x v="15"/>
    </i>
    <i>
      <x v="16"/>
    </i>
    <i>
      <x v="17"/>
    </i>
    <i>
      <x v="18"/>
    </i>
    <i>
      <x v="19"/>
    </i>
    <i>
      <x v="20"/>
    </i>
    <i>
      <x v="21"/>
    </i>
    <i>
      <x v="22"/>
    </i>
    <i>
      <x v="23"/>
    </i>
    <i>
      <x v="24"/>
    </i>
    <i>
      <x v="25"/>
    </i>
    <i>
      <x v="26"/>
    </i>
    <i>
      <x v="27"/>
    </i>
    <i>
      <x v="28"/>
    </i>
    <i>
      <x v="29"/>
    </i>
    <i>
      <x v="30"/>
    </i>
    <i>
      <x v="31"/>
    </i>
    <i>
      <x v="32"/>
    </i>
    <i>
      <x v="33"/>
    </i>
    <i>
      <x v="34"/>
    </i>
    <i>
      <x v="35"/>
    </i>
    <i>
      <x v="36"/>
    </i>
    <i>
      <x v="37"/>
    </i>
    <i>
      <x v="38"/>
    </i>
    <i>
      <x v="39"/>
    </i>
    <i>
      <x v="40"/>
    </i>
    <i>
      <x v="41"/>
    </i>
    <i>
      <x v="42"/>
    </i>
    <i>
      <x v="43"/>
    </i>
    <i>
      <x v="44"/>
    </i>
    <i>
      <x v="45"/>
    </i>
    <i>
      <x v="46"/>
    </i>
    <i>
      <x v="47"/>
    </i>
    <i>
      <x v="48"/>
    </i>
    <i>
      <x v="49"/>
    </i>
    <i>
      <x v="50"/>
    </i>
    <i>
      <x v="51"/>
    </i>
    <i>
      <x v="52"/>
    </i>
    <i>
      <x v="53"/>
    </i>
    <i>
      <x v="54"/>
    </i>
    <i>
      <x v="55"/>
    </i>
    <i>
      <x v="56"/>
    </i>
    <i>
      <x v="57"/>
    </i>
    <i>
      <x v="58"/>
    </i>
    <i>
      <x v="59"/>
    </i>
    <i>
      <x v="60"/>
    </i>
    <i>
      <x v="61"/>
    </i>
    <i>
      <x v="62"/>
    </i>
    <i>
      <x v="63"/>
    </i>
    <i t="grand">
      <x/>
    </i>
  </rowItems>
  <colItems count="1">
    <i/>
  </colItems>
  <dataFields count="1">
    <dataField name="Cuenta de Torneo" fld="0" subtotal="count" baseField="0" baseItem="0"/>
  </dataField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pivotTables/pivotTable2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2D6B9226-1BB3-487D-9B9C-5E668D87B258}" name="PivotTable3" cacheId="2272" applyNumberFormats="0" applyBorderFormats="0" applyFontFormats="0" applyPatternFormats="0" applyAlignmentFormats="0" applyWidthHeightFormats="1" dataCaption="Values" updatedVersion="8" minRefreshableVersion="3" useAutoFormatting="1" itemPrintTitles="1" createdVersion="8" indent="0" compact="0" compactData="0" multipleFieldFilters="0">
  <location ref="F3:G18" firstHeaderRow="1" firstDataRow="1" firstDataCol="2" rowPageCount="1" colPageCount="1"/>
  <pivotFields count="16">
    <pivotField axis="axisRow" compact="0" outline="0" showAll="0">
      <items count="29">
        <item x="0"/>
        <item x="2"/>
        <item x="4"/>
        <item x="11"/>
        <item x="13"/>
        <item x="14"/>
        <item x="15"/>
        <item x="17"/>
        <item x="18"/>
        <item x="1"/>
        <item x="3"/>
        <item x="5"/>
        <item x="25"/>
        <item x="26"/>
        <item x="19"/>
        <item x="20"/>
        <item x="22"/>
        <item x="23"/>
        <item x="7"/>
        <item x="6"/>
        <item x="8"/>
        <item x="21"/>
        <item x="24"/>
        <item x="16"/>
        <item x="9"/>
        <item x="10"/>
        <item x="12"/>
        <item x="27"/>
        <item t="default"/>
      </items>
    </pivotField>
    <pivotField compact="0" outline="0" showAll="0"/>
    <pivotField compact="0" outline="0" showAll="0"/>
    <pivotField compact="0" outline="0" showAll="0"/>
    <pivotField compact="0" outline="0" showAll="0"/>
    <pivotField compact="0" outline="0" showAll="0"/>
    <pivotField compact="0" outline="0" showAll="0"/>
    <pivotField compact="0" outline="0" showAll="0"/>
    <pivotField axis="axisPage" compact="0" outline="0" showAll="0">
      <items count="44">
        <item h="1" x="28"/>
        <item h="1" x="20"/>
        <item h="1" x="5"/>
        <item h="1" x="11"/>
        <item h="1" x="25"/>
        <item h="1" x="12"/>
        <item h="1" x="0"/>
        <item h="1" x="38"/>
        <item h="1" x="23"/>
        <item h="1" x="10"/>
        <item h="1" x="36"/>
        <item h="1" x="14"/>
        <item h="1" x="2"/>
        <item h="1" x="32"/>
        <item h="1" x="27"/>
        <item h="1" x="40"/>
        <item h="1" x="7"/>
        <item h="1" x="17"/>
        <item h="1" x="16"/>
        <item h="1" x="18"/>
        <item h="1" x="41"/>
        <item h="1" x="3"/>
        <item h="1" x="39"/>
        <item h="1" x="8"/>
        <item h="1" x="1"/>
        <item h="1" x="31"/>
        <item h="1" x="22"/>
        <item h="1" x="33"/>
        <item h="1" x="37"/>
        <item h="1" x="21"/>
        <item h="1" x="15"/>
        <item h="1" x="13"/>
        <item h="1" x="9"/>
        <item h="1" x="6"/>
        <item h="1" x="24"/>
        <item h="1" x="35"/>
        <item h="1" x="29"/>
        <item x="34"/>
        <item h="1" x="30"/>
        <item h="1" x="19"/>
        <item h="1" x="26"/>
        <item h="1" x="4"/>
        <item h="1" x="42"/>
        <item t="default"/>
      </items>
    </pivotField>
    <pivotField axis="axisRow" compact="0" outline="0" showAll="0" defaultSubtotal="0">
      <items count="28"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9"/>
        <item x="17"/>
        <item x="20"/>
        <item x="18"/>
        <item x="21"/>
        <item x="22"/>
        <item x="23"/>
        <item x="24"/>
        <item x="25"/>
        <item x="26"/>
        <item x="27"/>
      </items>
    </pivotField>
    <pivotField compact="0" outline="0" showAll="0"/>
    <pivotField compact="0" outline="0" showAll="0"/>
    <pivotField compact="0" outline="0" showAll="0"/>
    <pivotField compact="0" outline="0" showAll="0"/>
    <pivotField compact="0" outline="0" showAll="0"/>
    <pivotField compact="0" outline="0" showAll="0"/>
  </pivotFields>
  <rowFields count="2">
    <field x="9"/>
    <field x="0"/>
  </rowFields>
  <rowItems count="15">
    <i>
      <x v="13"/>
      <x v="4"/>
    </i>
    <i>
      <x v="14"/>
      <x v="5"/>
    </i>
    <i>
      <x v="15"/>
      <x v="6"/>
    </i>
    <i>
      <x v="16"/>
      <x v="23"/>
    </i>
    <i>
      <x v="17"/>
      <x v="14"/>
    </i>
    <i>
      <x v="18"/>
      <x v="7"/>
    </i>
    <i>
      <x v="19"/>
      <x v="15"/>
    </i>
    <i>
      <x v="20"/>
      <x v="8"/>
    </i>
    <i>
      <x v="21"/>
      <x v="21"/>
    </i>
    <i>
      <x v="22"/>
      <x v="16"/>
    </i>
    <i>
      <x v="23"/>
      <x v="17"/>
    </i>
    <i>
      <x v="24"/>
      <x v="22"/>
    </i>
    <i>
      <x v="25"/>
      <x v="12"/>
    </i>
    <i>
      <x v="26"/>
      <x v="13"/>
    </i>
    <i t="grand">
      <x/>
    </i>
  </rowItems>
  <colItems count="1">
    <i/>
  </colItems>
  <pageFields count="1">
    <pageField fld="8" item="37" hier="-1"/>
  </pageField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pivotTables/pivotTable3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ECEC89C8-7A9B-4958-A45E-D7DBA80D8E4D}" name="TablaDinámica1" cacheId="2270" applyNumberFormats="0" applyBorderFormats="0" applyFontFormats="0" applyPatternFormats="0" applyAlignmentFormats="0" applyWidthHeightFormats="1" dataCaption="Values" updatedVersion="8" minRefreshableVersion="3" useAutoFormatting="1" rowGrandTotals="0" itemPrintTitles="1" createdVersion="8" indent="0" compact="0" compactData="0" multipleFieldFilters="0">
  <location ref="F2:I29" firstHeaderRow="0" firstDataRow="1" firstDataCol="1"/>
  <pivotFields count="16">
    <pivotField compact="0" outline="0" showAll="0"/>
    <pivotField compact="0" outline="0" showAll="0"/>
    <pivotField dataField="1" compact="0" outline="0" showAll="0"/>
    <pivotField compact="0" outline="0" showAll="0"/>
    <pivotField compact="0" outline="0" showAll="0"/>
    <pivotField compact="0" outline="0" showAll="0"/>
    <pivotField compact="0" outline="0" showAll="0"/>
    <pivotField compact="0" outline="0" showAll="0"/>
    <pivotField compact="0" outline="0" showAll="0"/>
    <pivotField axis="axisRow" compact="0" outline="0" showAll="0" sortType="descending">
      <items count="29"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9"/>
        <item x="17"/>
        <item x="20"/>
        <item x="18"/>
        <item x="21"/>
        <item x="22"/>
        <item x="23"/>
        <item x="24"/>
        <item x="25"/>
        <item x="26"/>
        <item x="27"/>
        <item t="default"/>
      </items>
      <autoSortScope>
        <pivotArea dataOnly="0" outline="0" fieldPosition="0">
          <references count="1">
            <reference field="4294967294" count="1" selected="0">
              <x v="0"/>
            </reference>
          </references>
        </pivotArea>
      </autoSortScope>
    </pivotField>
    <pivotField compact="0" outline="0" showAll="0"/>
    <pivotField compact="0" outline="0" showAll="0"/>
    <pivotField compact="0" outline="0" showAll="0"/>
    <pivotField compact="0" outline="0" showAll="0"/>
    <pivotField dataField="1" compact="0" outline="0" showAll="0"/>
    <pivotField dataField="1" compact="0" outline="0" showAll="0"/>
  </pivotFields>
  <rowFields count="1">
    <field x="9"/>
  </rowFields>
  <rowItems count="27">
    <i>
      <x v="10"/>
    </i>
    <i>
      <x/>
    </i>
    <i>
      <x v="1"/>
    </i>
    <i>
      <x v="13"/>
    </i>
    <i>
      <x v="16"/>
    </i>
    <i>
      <x v="17"/>
    </i>
    <i>
      <x v="14"/>
    </i>
    <i>
      <x v="2"/>
    </i>
    <i>
      <x v="23"/>
    </i>
    <i>
      <x v="12"/>
    </i>
    <i>
      <x v="18"/>
    </i>
    <i>
      <x v="19"/>
    </i>
    <i>
      <x v="20"/>
    </i>
    <i>
      <x v="9"/>
    </i>
    <i>
      <x v="3"/>
    </i>
    <i>
      <x v="5"/>
    </i>
    <i>
      <x v="11"/>
    </i>
    <i>
      <x v="25"/>
    </i>
    <i>
      <x v="15"/>
    </i>
    <i>
      <x v="21"/>
    </i>
    <i>
      <x v="26"/>
    </i>
    <i>
      <x v="24"/>
    </i>
    <i>
      <x v="6"/>
    </i>
    <i>
      <x v="22"/>
    </i>
    <i>
      <x v="8"/>
    </i>
    <i>
      <x v="7"/>
    </i>
    <i>
      <x v="4"/>
    </i>
  </rowItems>
  <colFields count="1">
    <field x="-2"/>
  </colFields>
  <colItems count="3">
    <i>
      <x/>
    </i>
    <i i="1">
      <x v="1"/>
    </i>
    <i i="2">
      <x v="2"/>
    </i>
  </colItems>
  <dataFields count="3">
    <dataField name="MAX de Efect. Prom. del Torneo" fld="14" subtotal="max" baseField="0" baseItem="0"/>
    <dataField name="Equipos" fld="2" subtotal="count" baseField="0" baseItem="0" numFmtId="1"/>
    <dataField name="Equipos Superan Efect. Prom." fld="15" baseField="0" baseItem="0" numFmtId="1"/>
  </dataFields>
  <formats count="9">
    <format dxfId="24">
      <pivotArea outline="0" collapsedLevelsAreSubtotals="1" fieldPosition="0"/>
    </format>
    <format dxfId="25">
      <pivotArea outline="0" fieldPosition="0">
        <references count="1">
          <reference field="4294967294" count="1" selected="0">
            <x v="1"/>
          </reference>
        </references>
      </pivotArea>
    </format>
    <format dxfId="26">
      <pivotArea dataOnly="0" labelOnly="1" outline="0" fieldPosition="0">
        <references count="1">
          <reference field="4294967294" count="1">
            <x v="1"/>
          </reference>
        </references>
      </pivotArea>
    </format>
    <format dxfId="27">
      <pivotArea outline="0" fieldPosition="0">
        <references count="1">
          <reference field="4294967294" count="1" selected="0">
            <x v="2"/>
          </reference>
        </references>
      </pivotArea>
    </format>
    <format dxfId="28">
      <pivotArea dataOnly="0" labelOnly="1" outline="0" fieldPosition="0">
        <references count="1">
          <reference field="4294967294" count="1">
            <x v="2"/>
          </reference>
        </references>
      </pivotArea>
    </format>
    <format dxfId="29">
      <pivotArea dataOnly="0" labelOnly="1" outline="0" fieldPosition="0">
        <references count="1">
          <reference field="4294967294" count="1">
            <x v="2"/>
          </reference>
        </references>
      </pivotArea>
    </format>
    <format dxfId="30">
      <pivotArea field="9" type="button" dataOnly="0" labelOnly="1" outline="0" axis="axisRow" fieldPosition="0"/>
    </format>
    <format dxfId="31">
      <pivotArea dataOnly="0" labelOnly="1" outline="0" fieldPosition="0">
        <references count="1">
          <reference field="4294967294" count="3">
            <x v="0"/>
            <x v="1"/>
            <x v="2"/>
          </reference>
        </references>
      </pivotArea>
    </format>
    <format dxfId="32">
      <pivotArea dataOnly="0" labelOnly="1" outline="0" fieldPosition="0">
        <references count="1">
          <reference field="4294967294" count="1">
            <x v="0"/>
          </reference>
        </references>
      </pivotArea>
    </format>
  </formats>
  <pivotTableStyleInfo name="PivotStyleLight16" showRowHeaders="1" showColHeaders="1" showRowStripes="0" showColStripes="0" showLastColumn="1"/>
  <filters count="1">
    <filter fld="9" type="captionNotContains" evalOrder="-1" id="1" stringValue1="(en blanco)">
      <autoFilter ref="A1">
        <filterColumn colId="0">
          <customFilters>
            <customFilter operator="notEqual" val="*(en blanco)*"/>
          </customFilters>
        </filterColumn>
      </autoFilter>
    </filter>
  </filters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pivotTables/pivotTable4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2D49434E-25B7-45AD-88BF-0C4DFAEB7387}" name="PivotTable4" cacheId="2269" applyNumberFormats="0" applyBorderFormats="0" applyFontFormats="0" applyPatternFormats="0" applyAlignmentFormats="0" applyWidthHeightFormats="1" dataCaption="Values" updatedVersion="8" minRefreshableVersion="3" useAutoFormatting="1" rowGrandTotals="0" itemPrintTitles="1" createdVersion="8" indent="0" compact="0" compactData="0" multipleFieldFilters="0">
  <location ref="A2:C29" firstHeaderRow="0" firstDataRow="1" firstDataCol="1"/>
  <pivotFields count="16">
    <pivotField compact="0" outline="0" showAll="0"/>
    <pivotField compact="0" outline="0" showAll="0"/>
    <pivotField compact="0" outline="0" showAll="0"/>
    <pivotField compact="0" outline="0" showAll="0"/>
    <pivotField compact="0" outline="0" showAll="0"/>
    <pivotField compact="0" outline="0" showAll="0"/>
    <pivotField compact="0" outline="0" showAll="0"/>
    <pivotField compact="0" outline="0" showAll="0"/>
    <pivotField compact="0" outline="0" showAll="0"/>
    <pivotField axis="axisRow" compact="0" outline="0" showAll="0">
      <items count="29"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9"/>
        <item x="17"/>
        <item x="20"/>
        <item x="18"/>
        <item x="21"/>
        <item x="22"/>
        <item x="23"/>
        <item x="24"/>
        <item x="25"/>
        <item x="26"/>
        <item x="27"/>
        <item t="default"/>
      </items>
    </pivotField>
    <pivotField compact="0" outline="0" showAll="0"/>
    <pivotField compact="0" outline="0" showAll="0"/>
    <pivotField dataField="1" compact="0" outline="0" showAll="0"/>
    <pivotField compact="0" outline="0" showAll="0"/>
    <pivotField compact="0" outline="0" showAll="0"/>
    <pivotField compact="0" outline="0" showAll="0"/>
  </pivotFields>
  <rowFields count="1">
    <field x="9"/>
  </rowFields>
  <rowItems count="27">
    <i>
      <x/>
    </i>
    <i>
      <x v="1"/>
    </i>
    <i>
      <x v="2"/>
    </i>
    <i>
      <x v="3"/>
    </i>
    <i>
      <x v="4"/>
    </i>
    <i>
      <x v="5"/>
    </i>
    <i>
      <x v="6"/>
    </i>
    <i>
      <x v="7"/>
    </i>
    <i>
      <x v="8"/>
    </i>
    <i>
      <x v="9"/>
    </i>
    <i>
      <x v="10"/>
    </i>
    <i>
      <x v="11"/>
    </i>
    <i>
      <x v="12"/>
    </i>
    <i>
      <x v="13"/>
    </i>
    <i>
      <x v="14"/>
    </i>
    <i>
      <x v="15"/>
    </i>
    <i>
      <x v="16"/>
    </i>
    <i>
      <x v="17"/>
    </i>
    <i>
      <x v="18"/>
    </i>
    <i>
      <x v="19"/>
    </i>
    <i>
      <x v="20"/>
    </i>
    <i>
      <x v="21"/>
    </i>
    <i>
      <x v="22"/>
    </i>
    <i>
      <x v="23"/>
    </i>
    <i>
      <x v="24"/>
    </i>
    <i>
      <x v="25"/>
    </i>
    <i>
      <x v="26"/>
    </i>
  </rowItems>
  <colFields count="1">
    <field x="-2"/>
  </colFields>
  <colItems count="2">
    <i>
      <x/>
    </i>
    <i i="1">
      <x v="1"/>
    </i>
  </colItems>
  <dataFields count="2">
    <dataField name="MAX de Efect. Equipo en Torneo" fld="12" subtotal="max" baseField="0" baseItem="0"/>
    <dataField name="Efect. Equipo en Torneo Prom." fld="12" subtotal="average" baseField="0" baseItem="0"/>
  </dataFields>
  <formats count="5">
    <format dxfId="19">
      <pivotArea outline="0" collapsedLevelsAreSubtotals="1" fieldPosition="0"/>
    </format>
    <format dxfId="20">
      <pivotArea field="9" type="button" dataOnly="0" labelOnly="1" outline="0" axis="axisRow" fieldPosition="0"/>
    </format>
    <format dxfId="21">
      <pivotArea dataOnly="0" labelOnly="1" outline="0" fieldPosition="0">
        <references count="1">
          <reference field="4294967294" count="2">
            <x v="0"/>
            <x v="1"/>
          </reference>
        </references>
      </pivotArea>
    </format>
    <format dxfId="22">
      <pivotArea dataOnly="0" labelOnly="1" outline="0" fieldPosition="0">
        <references count="1">
          <reference field="4294967294" count="1">
            <x v="0"/>
          </reference>
        </references>
      </pivotArea>
    </format>
    <format dxfId="23">
      <pivotArea dataOnly="0" labelOnly="1" outline="0" fieldPosition="0">
        <references count="1">
          <reference field="4294967294" count="1">
            <x v="1"/>
          </reference>
        </references>
      </pivotArea>
    </format>
  </formats>
  <pivotTableStyleInfo name="PivotStyleLight16" showRowHeaders="1" showColHeaders="1" showRowStripes="0" showColStripes="0" showLastColumn="1"/>
  <filters count="1">
    <filter fld="9" type="captionNotContains" evalOrder="-1" id="1" stringValue1="(en blanco)">
      <autoFilter ref="A1">
        <filterColumn colId="0">
          <customFilters>
            <customFilter operator="notEqual" val="*(en blanco)*"/>
          </customFilters>
        </filterColumn>
      </autoFilter>
    </filter>
  </filters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pivotTables/pivotTable5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B2B422C7-F5B4-45DC-9ACF-B036A4E4C314}" name="PivotTable1" cacheId="2271" applyNumberFormats="0" applyBorderFormats="0" applyFontFormats="0" applyPatternFormats="0" applyAlignmentFormats="0" applyWidthHeightFormats="1" dataCaption="Values" updatedVersion="8" minRefreshableVersion="3" useAutoFormatting="1" itemPrintTitles="1" createdVersion="8" indent="0" compact="0" compactData="0" multipleFieldFilters="0">
  <location ref="B4:K48" firstHeaderRow="0" firstDataRow="1" firstDataCol="4" rowPageCount="1" colPageCount="1"/>
  <pivotFields count="16">
    <pivotField axis="axisRow" dataField="1" compact="0" outline="0" showAll="0" defaultSubtotal="0">
      <items count="28">
        <item x="0"/>
        <item x="2"/>
        <item x="4"/>
        <item x="11"/>
        <item x="13"/>
        <item x="14"/>
        <item x="15"/>
        <item x="17"/>
        <item x="18"/>
        <item x="1"/>
        <item x="3"/>
        <item x="5"/>
        <item x="25"/>
        <item x="26"/>
        <item x="19"/>
        <item x="20"/>
        <item x="22"/>
        <item x="23"/>
        <item x="7"/>
        <item x="6"/>
        <item x="8"/>
        <item x="21"/>
        <item x="24"/>
        <item x="16"/>
        <item x="9"/>
        <item x="10"/>
        <item x="12"/>
        <item x="27"/>
      </items>
    </pivotField>
    <pivotField name="Pos. x Torneo" axis="axisRow" compact="0" outline="0" showAll="0">
      <items count="32"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t="default"/>
      </items>
    </pivotField>
    <pivotField compact="0" outline="0" showAll="0" sortType="descending">
      <autoSortScope>
        <pivotArea dataOnly="0" outline="0" fieldPosition="0">
          <references count="1">
            <reference field="4294967294" count="1" selected="0">
              <x v="0"/>
            </reference>
          </references>
        </pivotArea>
      </autoSortScope>
    </pivotField>
    <pivotField dataField="1" compact="0" outline="0" showAll="0"/>
    <pivotField dataField="1" compact="0" outline="0" showAll="0" sortType="descending">
      <autoSortScope>
        <pivotArea dataOnly="0" outline="0" fieldPosition="0">
          <references count="1">
            <reference field="4294967294" count="1" selected="0">
              <x v="0"/>
            </reference>
          </references>
        </pivotArea>
      </autoSortScope>
    </pivotField>
    <pivotField compact="0" outline="0" showAll="0"/>
    <pivotField compact="0" outline="0" showAll="0"/>
    <pivotField compact="0" outline="0" showAll="0"/>
    <pivotField axis="axisRow" compact="0" outline="0" showAll="0" sortType="descending">
      <items count="44">
        <item sd="0" x="28"/>
        <item sd="0" x="20"/>
        <item sd="0" x="5"/>
        <item sd="0" x="11"/>
        <item sd="0" x="25"/>
        <item sd="0" x="12"/>
        <item sd="0" x="0"/>
        <item sd="0" x="38"/>
        <item sd="0" x="23"/>
        <item sd="0" x="10"/>
        <item sd="0" x="36"/>
        <item sd="0" x="14"/>
        <item sd="0" x="2"/>
        <item sd="0" x="32"/>
        <item sd="0" x="27"/>
        <item sd="0" x="40"/>
        <item sd="0" x="7"/>
        <item sd="0" x="17"/>
        <item sd="0" x="16"/>
        <item sd="0" x="18"/>
        <item sd="0" x="41"/>
        <item sd="0" x="3"/>
        <item sd="0" x="39"/>
        <item sd="0" x="8"/>
        <item sd="0" x="1"/>
        <item sd="0" x="31"/>
        <item sd="0" x="22"/>
        <item sd="0" x="33"/>
        <item sd="0" x="37"/>
        <item sd="0" x="21"/>
        <item sd="0" x="15"/>
        <item sd="0" x="13"/>
        <item sd="0" x="9"/>
        <item sd="0" x="6"/>
        <item sd="0" x="24"/>
        <item sd="0" x="35"/>
        <item sd="0" x="29"/>
        <item sd="0" x="34"/>
        <item sd="0" x="30"/>
        <item sd="0" x="19"/>
        <item sd="0" x="26"/>
        <item sd="0" x="4"/>
        <item sd="0" x="42"/>
        <item t="default" sd="0"/>
      </items>
      <autoSortScope>
        <pivotArea dataOnly="0" outline="0" fieldPosition="0">
          <references count="1">
            <reference field="4294967294" count="1" selected="0">
              <x v="0"/>
            </reference>
          </references>
        </pivotArea>
      </autoSortScope>
    </pivotField>
    <pivotField axis="axisRow" compact="0" outline="0" showAll="0" sortType="descending" defaultSubtotal="0">
      <items count="28">
        <item x="27"/>
        <item x="26"/>
        <item x="25"/>
        <item x="24"/>
        <item x="23"/>
        <item x="22"/>
        <item x="21"/>
        <item x="18"/>
        <item x="20"/>
        <item x="17"/>
        <item x="19"/>
        <item x="16"/>
        <item x="15"/>
        <item x="14"/>
        <item x="13"/>
        <item x="12"/>
        <item x="11"/>
        <item x="10"/>
        <item x="9"/>
        <item x="8"/>
        <item x="7"/>
        <item x="6"/>
        <item x="5"/>
        <item x="4"/>
        <item x="3"/>
        <item x="2"/>
        <item x="1"/>
        <item x="0"/>
      </items>
    </pivotField>
    <pivotField compact="0" outline="0" showAll="0"/>
    <pivotField axis="axisPage" compact="0" outline="0" multipleItemSelectionAllowed="1" showAll="0">
      <items count="4">
        <item x="1"/>
        <item x="0"/>
        <item x="2"/>
        <item t="default"/>
      </items>
    </pivotField>
    <pivotField dataField="1" compact="0" outline="0" showAll="0"/>
    <pivotField dataField="1" compact="0" outline="0" showAll="0"/>
    <pivotField dataField="1" compact="0" outline="0" showAll="0"/>
    <pivotField compact="0" outline="0" showAll="0"/>
  </pivotFields>
  <rowFields count="4">
    <field x="8"/>
    <field x="9"/>
    <field x="0"/>
    <field x="1"/>
  </rowFields>
  <rowItems count="44">
    <i>
      <x v="9"/>
    </i>
    <i>
      <x v="31"/>
    </i>
    <i>
      <x v="30"/>
    </i>
    <i>
      <x v="16"/>
    </i>
    <i>
      <x v="41"/>
    </i>
    <i>
      <x v="23"/>
    </i>
    <i>
      <x v="33"/>
    </i>
    <i>
      <x v="24"/>
    </i>
    <i>
      <x v="18"/>
    </i>
    <i>
      <x v="21"/>
    </i>
    <i>
      <x v="2"/>
    </i>
    <i>
      <x v="32"/>
    </i>
    <i>
      <x v="39"/>
    </i>
    <i>
      <x v="6"/>
    </i>
    <i>
      <x v="17"/>
    </i>
    <i>
      <x v="12"/>
    </i>
    <i>
      <x v="3"/>
    </i>
    <i>
      <x v="14"/>
    </i>
    <i>
      <x v="19"/>
    </i>
    <i>
      <x v="40"/>
    </i>
    <i>
      <x v="8"/>
    </i>
    <i>
      <x v="37"/>
    </i>
    <i>
      <x v="5"/>
    </i>
    <i>
      <x v="36"/>
    </i>
    <i>
      <x v="34"/>
    </i>
    <i>
      <x/>
    </i>
    <i>
      <x v="10"/>
    </i>
    <i>
      <x v="26"/>
    </i>
    <i>
      <x v="4"/>
    </i>
    <i>
      <x v="28"/>
    </i>
    <i>
      <x v="29"/>
    </i>
    <i>
      <x v="27"/>
    </i>
    <i>
      <x v="7"/>
    </i>
    <i>
      <x v="1"/>
    </i>
    <i>
      <x v="22"/>
    </i>
    <i>
      <x v="38"/>
    </i>
    <i>
      <x v="15"/>
    </i>
    <i>
      <x v="20"/>
    </i>
    <i>
      <x v="11"/>
    </i>
    <i>
      <x v="25"/>
    </i>
    <i>
      <x v="35"/>
    </i>
    <i>
      <x v="13"/>
    </i>
    <i>
      <x v="42"/>
    </i>
    <i t="grand">
      <x/>
    </i>
  </rowItems>
  <colFields count="1">
    <field x="-2"/>
  </colFields>
  <colItems count="6">
    <i>
      <x/>
    </i>
    <i i="1">
      <x v="1"/>
    </i>
    <i i="2">
      <x v="2"/>
    </i>
    <i i="3">
      <x v="3"/>
    </i>
    <i i="4">
      <x v="4"/>
    </i>
    <i i="5">
      <x v="5"/>
    </i>
  </colItems>
  <pageFields count="1">
    <pageField fld="11" hier="-1"/>
  </pageFields>
  <dataFields count="6">
    <dataField name="Puntos" fld="3" baseField="0" baseItem="0"/>
    <dataField name="Partidos" fld="4" baseField="0" baseItem="0"/>
    <dataField name="Torneos Jugados" fld="0" subtotal="count" baseField="0" baseItem="0"/>
    <dataField name=" Efect. Equipo en Torneo" fld="12" subtotal="average" baseField="0" baseItem="0" numFmtId="10"/>
    <dataField name=" Efectiv max del Torneo" fld="13" subtotal="max" baseField="0" baseItem="0" numFmtId="10"/>
    <dataField name=" Efect. Prom. del Torneo" fld="14" subtotal="max" baseField="0" baseItem="0" numFmtId="10"/>
  </dataFields>
  <formats count="17">
    <format dxfId="2">
      <pivotArea outline="0" fieldPosition="0">
        <references count="1">
          <reference field="4294967294" count="1" selected="0">
            <x v="5"/>
          </reference>
        </references>
      </pivotArea>
    </format>
    <format dxfId="3">
      <pivotArea dataOnly="0" labelOnly="1" outline="0" fieldPosition="0">
        <references count="1">
          <reference field="4294967294" count="1">
            <x v="5"/>
          </reference>
        </references>
      </pivotArea>
    </format>
    <format dxfId="4">
      <pivotArea field="8" type="button" dataOnly="0" labelOnly="1" outline="0" axis="axisRow" fieldPosition="0"/>
    </format>
    <format dxfId="5">
      <pivotArea field="9" type="button" dataOnly="0" labelOnly="1" outline="0" axis="axisRow" fieldPosition="1"/>
    </format>
    <format dxfId="6">
      <pivotArea field="0" type="button" dataOnly="0" labelOnly="1" outline="0" axis="axisRow" fieldPosition="2"/>
    </format>
    <format dxfId="7">
      <pivotArea field="1" type="button" dataOnly="0" labelOnly="1" outline="0" axis="axisRow" fieldPosition="3"/>
    </format>
    <format dxfId="8">
      <pivotArea dataOnly="0" labelOnly="1" outline="0" fieldPosition="0">
        <references count="1">
          <reference field="4294967294" count="6">
            <x v="0"/>
            <x v="1"/>
            <x v="2"/>
            <x v="3"/>
            <x v="4"/>
            <x v="5"/>
          </reference>
        </references>
      </pivotArea>
    </format>
    <format dxfId="9">
      <pivotArea field="8" type="button" dataOnly="0" labelOnly="1" outline="0" axis="axisRow" fieldPosition="0"/>
    </format>
    <format dxfId="10">
      <pivotArea field="9" type="button" dataOnly="0" labelOnly="1" outline="0" axis="axisRow" fieldPosition="1"/>
    </format>
    <format dxfId="11">
      <pivotArea field="0" type="button" dataOnly="0" labelOnly="1" outline="0" axis="axisRow" fieldPosition="2"/>
    </format>
    <format dxfId="12">
      <pivotArea field="1" type="button" dataOnly="0" labelOnly="1" outline="0" axis="axisRow" fieldPosition="3"/>
    </format>
    <format dxfId="13">
      <pivotArea dataOnly="0" labelOnly="1" outline="0" fieldPosition="0">
        <references count="1">
          <reference field="4294967294" count="6">
            <x v="0"/>
            <x v="1"/>
            <x v="2"/>
            <x v="3"/>
            <x v="4"/>
            <x v="5"/>
          </reference>
        </references>
      </pivotArea>
    </format>
    <format dxfId="14">
      <pivotArea field="8" type="button" dataOnly="0" labelOnly="1" outline="0" axis="axisRow" fieldPosition="0"/>
    </format>
    <format dxfId="15">
      <pivotArea field="9" type="button" dataOnly="0" labelOnly="1" outline="0" axis="axisRow" fieldPosition="1"/>
    </format>
    <format dxfId="16">
      <pivotArea field="0" type="button" dataOnly="0" labelOnly="1" outline="0" axis="axisRow" fieldPosition="2"/>
    </format>
    <format dxfId="17">
      <pivotArea field="1" type="button" dataOnly="0" labelOnly="1" outline="0" axis="axisRow" fieldPosition="3"/>
    </format>
    <format dxfId="18">
      <pivotArea dataOnly="0" labelOnly="1" outline="0" fieldPosition="0">
        <references count="1">
          <reference field="4294967294" count="6">
            <x v="0"/>
            <x v="1"/>
            <x v="2"/>
            <x v="3"/>
            <x v="4"/>
            <x v="5"/>
          </reference>
        </references>
      </pivotArea>
    </format>
  </format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ivotTable" Target="../pivotTables/pivotTable1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ivotTable" Target="../pivotTables/pivotTable2.xml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pivotTable" Target="../pivotTables/pivotTable4.xml"/><Relationship Id="rId1" Type="http://schemas.openxmlformats.org/officeDocument/2006/relationships/pivotTable" Target="../pivotTables/pivotTable3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ivotTable" Target="../pivotTables/pivotTable5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4600337-486F-4C20-974D-56AC851AFE53}">
  <dimension ref="A1:P669"/>
  <sheetViews>
    <sheetView workbookViewId="0">
      <pane ySplit="1" topLeftCell="A2" activePane="bottomLeft" state="frozen"/>
      <selection pane="bottomLeft" activeCell="N26" sqref="N26"/>
    </sheetView>
  </sheetViews>
  <sheetFormatPr defaultRowHeight="15"/>
  <cols>
    <col min="1" max="1" width="21.28515625" customWidth="1"/>
    <col min="2" max="2" width="8.85546875" customWidth="1"/>
    <col min="3" max="10" width="14" customWidth="1"/>
    <col min="11" max="12" width="14" hidden="1" customWidth="1"/>
    <col min="13" max="13" width="14" style="2" customWidth="1"/>
    <col min="14" max="16" width="14" customWidth="1"/>
  </cols>
  <sheetData>
    <row r="1" spans="1:16" s="6" customFormat="1" ht="45.75">
      <c r="A1" s="7" t="s">
        <v>0</v>
      </c>
      <c r="B1" s="7" t="s">
        <v>1</v>
      </c>
      <c r="C1" s="7" t="s">
        <v>2</v>
      </c>
      <c r="D1" s="7" t="s">
        <v>3</v>
      </c>
      <c r="E1" s="7" t="s">
        <v>4</v>
      </c>
      <c r="F1" s="7" t="s">
        <v>5</v>
      </c>
      <c r="G1" s="7" t="s">
        <v>6</v>
      </c>
      <c r="H1" s="7" t="s">
        <v>7</v>
      </c>
      <c r="I1" s="8" t="s">
        <v>8</v>
      </c>
      <c r="J1" s="8" t="s">
        <v>9</v>
      </c>
      <c r="K1" s="19" t="s">
        <v>10</v>
      </c>
      <c r="L1" s="19" t="s">
        <v>11</v>
      </c>
      <c r="M1" s="9" t="s">
        <v>12</v>
      </c>
      <c r="N1" s="8" t="s">
        <v>13</v>
      </c>
      <c r="O1" s="8" t="s">
        <v>14</v>
      </c>
      <c r="P1" s="8" t="s">
        <v>15</v>
      </c>
    </row>
    <row r="2" spans="1:16">
      <c r="A2" t="s">
        <v>16</v>
      </c>
      <c r="B2">
        <v>1</v>
      </c>
      <c r="C2" t="s">
        <v>17</v>
      </c>
      <c r="D2">
        <v>41</v>
      </c>
      <c r="E2">
        <v>19</v>
      </c>
      <c r="F2">
        <v>12</v>
      </c>
      <c r="G2">
        <v>5</v>
      </c>
      <c r="H2">
        <v>2</v>
      </c>
      <c r="I2" t="str">
        <f>VLOOKUP(C2,Aux_Club!$G$3:$H$67,2,FALSE)</f>
        <v>Banfield</v>
      </c>
      <c r="J2">
        <f>VLOOKUP(A2,Aux_Torneo!$A$1:$D$28,3,FALSE)</f>
        <v>1</v>
      </c>
      <c r="K2">
        <f>_xlfn.XLOOKUP(A2,Aux_Torneo!A:A,Aux_Torneo!D:D)</f>
        <v>1</v>
      </c>
      <c r="L2" t="str">
        <f>_xlfn.XLOOKUP(A2,Aux_Torneo!A:A,Aux_Torneo!B:B)</f>
        <v>SIN</v>
      </c>
      <c r="M2" s="2">
        <f>D2/(E2*3)</f>
        <v>0.7192982456140351</v>
      </c>
      <c r="N2" s="2">
        <f>VLOOKUP(J2,Calculos!$A$3:$D$67,2,FALSE)</f>
        <v>0.7192982456140351</v>
      </c>
      <c r="O2" s="2">
        <f>VLOOKUP(J2,Calculos!$A$3:$D$72,3,FALSE)</f>
        <v>0.45614035087719307</v>
      </c>
      <c r="P2" s="5">
        <f>IF(VLOOKUP(J2,Calculos!$A$3:$D$68,3,FALSE)&gt;M2,0,1)</f>
        <v>1</v>
      </c>
    </row>
    <row r="3" spans="1:16">
      <c r="A3" t="s">
        <v>16</v>
      </c>
      <c r="B3">
        <v>2</v>
      </c>
      <c r="C3" t="s">
        <v>18</v>
      </c>
      <c r="D3">
        <v>39</v>
      </c>
      <c r="E3">
        <v>19</v>
      </c>
      <c r="F3">
        <v>12</v>
      </c>
      <c r="G3">
        <v>3</v>
      </c>
      <c r="H3">
        <v>4</v>
      </c>
      <c r="I3" t="str">
        <f>VLOOKUP(C3,Aux_Club!$G$3:$H$67,2,FALSE)</f>
        <v>Newells</v>
      </c>
      <c r="J3">
        <f>VLOOKUP(A3,Aux_Torneo!$A$2:$C$39,3,FALSE)</f>
        <v>1</v>
      </c>
      <c r="K3">
        <f>_xlfn.XLOOKUP(A3,Aux_Torneo!A:A,Aux_Torneo!D:D)</f>
        <v>1</v>
      </c>
      <c r="L3" t="str">
        <f>_xlfn.XLOOKUP(A3,Aux_Torneo!A:A,Aux_Torneo!B:B)</f>
        <v>SIN</v>
      </c>
      <c r="M3" s="2">
        <f t="shared" ref="M3:M66" si="0">D3/(E3*3)</f>
        <v>0.68421052631578949</v>
      </c>
      <c r="N3" s="2">
        <f>VLOOKUP(J3,Calculos!$A$3:$D$67,2,FALSE)</f>
        <v>0.7192982456140351</v>
      </c>
      <c r="O3" s="2">
        <f>VLOOKUP(J3,Calculos!$A$3:$D$72,3,FALSE)</f>
        <v>0.45614035087719307</v>
      </c>
      <c r="P3" s="5">
        <f>IF(VLOOKUP(J3,Calculos!$A$3:$D$68,3,FALSE)&gt;M3,0,1)</f>
        <v>1</v>
      </c>
    </row>
    <row r="4" spans="1:16">
      <c r="A4" t="s">
        <v>16</v>
      </c>
      <c r="B4">
        <v>3</v>
      </c>
      <c r="C4" t="s">
        <v>19</v>
      </c>
      <c r="D4">
        <v>34</v>
      </c>
      <c r="E4">
        <v>19</v>
      </c>
      <c r="F4">
        <v>10</v>
      </c>
      <c r="G4">
        <v>4</v>
      </c>
      <c r="H4">
        <v>5</v>
      </c>
      <c r="I4" t="str">
        <f>VLOOKUP(C4,Aux_Club!$G$3:$H$67,2,FALSE)</f>
        <v>Colon</v>
      </c>
      <c r="J4">
        <f>VLOOKUP(A4,Aux_Torneo!$A$2:$C$39,3,FALSE)</f>
        <v>1</v>
      </c>
      <c r="K4">
        <f>_xlfn.XLOOKUP(A4,Aux_Torneo!A:A,Aux_Torneo!D:D)</f>
        <v>1</v>
      </c>
      <c r="L4" t="str">
        <f>_xlfn.XLOOKUP(A4,Aux_Torneo!A:A,Aux_Torneo!B:B)</f>
        <v>SIN</v>
      </c>
      <c r="M4" s="2">
        <f t="shared" si="0"/>
        <v>0.59649122807017541</v>
      </c>
      <c r="N4" s="2">
        <f>VLOOKUP(J4,Calculos!$A$3:$D$67,2,FALSE)</f>
        <v>0.7192982456140351</v>
      </c>
      <c r="O4" s="2">
        <f>VLOOKUP(J4,Calculos!$A$3:$D$72,3,FALSE)</f>
        <v>0.45614035087719307</v>
      </c>
      <c r="P4" s="5">
        <f>IF(VLOOKUP(J4,Calculos!$A$3:$D$68,3,FALSE)&gt;M4,0,1)</f>
        <v>1</v>
      </c>
    </row>
    <row r="5" spans="1:16">
      <c r="A5" t="s">
        <v>16</v>
      </c>
      <c r="B5">
        <v>4</v>
      </c>
      <c r="C5" t="s">
        <v>20</v>
      </c>
      <c r="D5">
        <v>34</v>
      </c>
      <c r="E5">
        <v>19</v>
      </c>
      <c r="F5">
        <v>10</v>
      </c>
      <c r="G5">
        <v>4</v>
      </c>
      <c r="H5">
        <v>5</v>
      </c>
      <c r="I5" t="str">
        <f>VLOOKUP(C5,Aux_Club!$G$3:$H$67,2,FALSE)</f>
        <v>Independiente</v>
      </c>
      <c r="J5">
        <f>VLOOKUP(A5,Aux_Torneo!$A$2:$C$39,3,FALSE)</f>
        <v>1</v>
      </c>
      <c r="K5">
        <f>_xlfn.XLOOKUP(A5,Aux_Torneo!A:A,Aux_Torneo!D:D)</f>
        <v>1</v>
      </c>
      <c r="L5" t="str">
        <f>_xlfn.XLOOKUP(A5,Aux_Torneo!A:A,Aux_Torneo!B:B)</f>
        <v>SIN</v>
      </c>
      <c r="M5" s="2">
        <f t="shared" si="0"/>
        <v>0.59649122807017541</v>
      </c>
      <c r="N5" s="2">
        <f>VLOOKUP(J5,Calculos!$A$3:$D$67,2,FALSE)</f>
        <v>0.7192982456140351</v>
      </c>
      <c r="O5" s="2">
        <f>VLOOKUP(J5,Calculos!$A$3:$D$72,3,FALSE)</f>
        <v>0.45614035087719307</v>
      </c>
      <c r="P5" s="5">
        <f>IF(VLOOKUP(J5,Calculos!$A$3:$D$68,3,FALSE)&gt;M5,0,1)</f>
        <v>1</v>
      </c>
    </row>
    <row r="6" spans="1:16">
      <c r="A6" t="s">
        <v>16</v>
      </c>
      <c r="B6">
        <v>5</v>
      </c>
      <c r="C6" t="s">
        <v>21</v>
      </c>
      <c r="D6">
        <v>34</v>
      </c>
      <c r="E6">
        <v>19</v>
      </c>
      <c r="F6">
        <v>10</v>
      </c>
      <c r="G6">
        <v>4</v>
      </c>
      <c r="H6">
        <v>5</v>
      </c>
      <c r="I6" t="str">
        <f>VLOOKUP(C6,Aux_Club!$G$3:$H$67,2,FALSE)</f>
        <v>Velez</v>
      </c>
      <c r="J6">
        <f>VLOOKUP(A6,Aux_Torneo!$A$2:$C$39,3,FALSE)</f>
        <v>1</v>
      </c>
      <c r="K6">
        <f>_xlfn.XLOOKUP(A6,Aux_Torneo!A:A,Aux_Torneo!D:D)</f>
        <v>1</v>
      </c>
      <c r="L6" t="str">
        <f>_xlfn.XLOOKUP(A6,Aux_Torneo!A:A,Aux_Torneo!B:B)</f>
        <v>SIN</v>
      </c>
      <c r="M6" s="2">
        <f t="shared" si="0"/>
        <v>0.59649122807017541</v>
      </c>
      <c r="N6" s="2">
        <f>VLOOKUP(J6,Calculos!$A$3:$D$67,2,FALSE)</f>
        <v>0.7192982456140351</v>
      </c>
      <c r="O6" s="2">
        <f>VLOOKUP(J6,Calculos!$A$3:$D$72,3,FALSE)</f>
        <v>0.45614035087719307</v>
      </c>
      <c r="P6" s="5">
        <f>IF(VLOOKUP(J6,Calculos!$A$3:$D$68,3,FALSE)&gt;M6,0,1)</f>
        <v>1</v>
      </c>
    </row>
    <row r="7" spans="1:16">
      <c r="A7" t="s">
        <v>16</v>
      </c>
      <c r="B7">
        <v>6</v>
      </c>
      <c r="C7" t="s">
        <v>22</v>
      </c>
      <c r="D7">
        <v>32</v>
      </c>
      <c r="E7">
        <v>19</v>
      </c>
      <c r="F7">
        <v>8</v>
      </c>
      <c r="G7">
        <v>8</v>
      </c>
      <c r="H7">
        <v>3</v>
      </c>
      <c r="I7" t="str">
        <f>VLOOKUP(C7,Aux_Club!$G$3:$H$67,2,FALSE)</f>
        <v>Argentinos</v>
      </c>
      <c r="J7">
        <f>VLOOKUP(A7,Aux_Torneo!$A$2:$C$39,3,FALSE)</f>
        <v>1</v>
      </c>
      <c r="K7">
        <f>_xlfn.XLOOKUP(A7,Aux_Torneo!A:A,Aux_Torneo!D:D)</f>
        <v>1</v>
      </c>
      <c r="L7" t="str">
        <f>_xlfn.XLOOKUP(A7,Aux_Torneo!A:A,Aux_Torneo!B:B)</f>
        <v>SIN</v>
      </c>
      <c r="M7" s="2">
        <f t="shared" si="0"/>
        <v>0.56140350877192979</v>
      </c>
      <c r="N7" s="2">
        <f>VLOOKUP(J7,Calculos!$A$3:$D$67,2,FALSE)</f>
        <v>0.7192982456140351</v>
      </c>
      <c r="O7" s="2">
        <f>VLOOKUP(J7,Calculos!$A$3:$D$72,3,FALSE)</f>
        <v>0.45614035087719307</v>
      </c>
      <c r="P7" s="5">
        <f>IF(VLOOKUP(J7,Calculos!$A$3:$D$68,3,FALSE)&gt;M7,0,1)</f>
        <v>1</v>
      </c>
    </row>
    <row r="8" spans="1:16">
      <c r="A8" t="s">
        <v>16</v>
      </c>
      <c r="B8">
        <v>7</v>
      </c>
      <c r="C8" t="s">
        <v>23</v>
      </c>
      <c r="D8">
        <v>32</v>
      </c>
      <c r="E8">
        <v>19</v>
      </c>
      <c r="F8">
        <v>9</v>
      </c>
      <c r="G8">
        <v>5</v>
      </c>
      <c r="H8">
        <v>5</v>
      </c>
      <c r="I8" t="str">
        <f>VLOOKUP(C8,Aux_Club!$G$3:$H$67,2,FALSE)</f>
        <v>San Lorenzo</v>
      </c>
      <c r="J8">
        <f>VLOOKUP(A8,Aux_Torneo!$A$2:$C$39,3,FALSE)</f>
        <v>1</v>
      </c>
      <c r="K8">
        <f>_xlfn.XLOOKUP(A8,Aux_Torneo!A:A,Aux_Torneo!D:D)</f>
        <v>1</v>
      </c>
      <c r="L8" t="str">
        <f>_xlfn.XLOOKUP(A8,Aux_Torneo!A:A,Aux_Torneo!B:B)</f>
        <v>SIN</v>
      </c>
      <c r="M8" s="2">
        <f t="shared" si="0"/>
        <v>0.56140350877192979</v>
      </c>
      <c r="N8" s="2">
        <f>VLOOKUP(J8,Calculos!$A$3:$D$67,2,FALSE)</f>
        <v>0.7192982456140351</v>
      </c>
      <c r="O8" s="2">
        <f>VLOOKUP(J8,Calculos!$A$3:$D$72,3,FALSE)</f>
        <v>0.45614035087719307</v>
      </c>
      <c r="P8" s="5">
        <f>IF(VLOOKUP(J8,Calculos!$A$3:$D$68,3,FALSE)&gt;M8,0,1)</f>
        <v>1</v>
      </c>
    </row>
    <row r="9" spans="1:16">
      <c r="A9" t="s">
        <v>16</v>
      </c>
      <c r="B9">
        <v>8</v>
      </c>
      <c r="C9" t="s">
        <v>24</v>
      </c>
      <c r="D9">
        <v>31</v>
      </c>
      <c r="E9">
        <v>19</v>
      </c>
      <c r="F9">
        <v>9</v>
      </c>
      <c r="G9">
        <v>4</v>
      </c>
      <c r="H9">
        <v>6</v>
      </c>
      <c r="I9" t="str">
        <f>VLOOKUP(C9,Aux_Club!$G$3:$H$67,2,FALSE)</f>
        <v>Estudiantes (LP)</v>
      </c>
      <c r="J9">
        <f>VLOOKUP(A9,Aux_Torneo!$A$2:$C$39,3,FALSE)</f>
        <v>1</v>
      </c>
      <c r="K9">
        <f>_xlfn.XLOOKUP(A9,Aux_Torneo!A:A,Aux_Torneo!D:D)</f>
        <v>1</v>
      </c>
      <c r="L9" t="str">
        <f>_xlfn.XLOOKUP(A9,Aux_Torneo!A:A,Aux_Torneo!B:B)</f>
        <v>SIN</v>
      </c>
      <c r="M9" s="2">
        <f t="shared" si="0"/>
        <v>0.54385964912280704</v>
      </c>
      <c r="N9" s="2">
        <f>VLOOKUP(J9,Calculos!$A$3:$D$67,2,FALSE)</f>
        <v>0.7192982456140351</v>
      </c>
      <c r="O9" s="2">
        <f>VLOOKUP(J9,Calculos!$A$3:$D$72,3,FALSE)</f>
        <v>0.45614035087719307</v>
      </c>
      <c r="P9" s="5">
        <f>IF(VLOOKUP(J9,Calculos!$A$3:$D$68,3,FALSE)&gt;M9,0,1)</f>
        <v>1</v>
      </c>
    </row>
    <row r="10" spans="1:16">
      <c r="A10" t="s">
        <v>16</v>
      </c>
      <c r="B10">
        <v>9</v>
      </c>
      <c r="C10" t="s">
        <v>25</v>
      </c>
      <c r="D10">
        <v>31</v>
      </c>
      <c r="E10">
        <v>19</v>
      </c>
      <c r="F10">
        <v>8</v>
      </c>
      <c r="G10">
        <v>7</v>
      </c>
      <c r="H10">
        <v>4</v>
      </c>
      <c r="I10" t="str">
        <f>VLOOKUP(C10,Aux_Club!$G$3:$H$67,2,FALSE)</f>
        <v>Lanus</v>
      </c>
      <c r="J10">
        <f>VLOOKUP(A10,Aux_Torneo!$A$2:$C$39,3,FALSE)</f>
        <v>1</v>
      </c>
      <c r="K10">
        <f>_xlfn.XLOOKUP(A10,Aux_Torneo!A:A,Aux_Torneo!D:D)</f>
        <v>1</v>
      </c>
      <c r="L10" t="str">
        <f>_xlfn.XLOOKUP(A10,Aux_Torneo!A:A,Aux_Torneo!B:B)</f>
        <v>SIN</v>
      </c>
      <c r="M10" s="2">
        <f t="shared" si="0"/>
        <v>0.54385964912280704</v>
      </c>
      <c r="N10" s="2">
        <f>VLOOKUP(J10,Calculos!$A$3:$D$67,2,FALSE)</f>
        <v>0.7192982456140351</v>
      </c>
      <c r="O10" s="2">
        <f>VLOOKUP(J10,Calculos!$A$3:$D$72,3,FALSE)</f>
        <v>0.45614035087719307</v>
      </c>
      <c r="P10" s="5">
        <f>IF(VLOOKUP(J10,Calculos!$A$3:$D$68,3,FALSE)&gt;M10,0,1)</f>
        <v>1</v>
      </c>
    </row>
    <row r="11" spans="1:16">
      <c r="A11" t="s">
        <v>16</v>
      </c>
      <c r="B11">
        <v>10</v>
      </c>
      <c r="C11" t="s">
        <v>26</v>
      </c>
      <c r="D11">
        <v>31</v>
      </c>
      <c r="E11">
        <v>19</v>
      </c>
      <c r="F11">
        <v>8</v>
      </c>
      <c r="G11">
        <v>7</v>
      </c>
      <c r="H11">
        <v>4</v>
      </c>
      <c r="I11" t="str">
        <f>VLOOKUP(C11,Aux_Club!$G$3:$H$67,2,FALSE)</f>
        <v>Rosario Central</v>
      </c>
      <c r="J11">
        <f>VLOOKUP(A11,Aux_Torneo!$A$2:$C$39,3,FALSE)</f>
        <v>1</v>
      </c>
      <c r="K11">
        <f>_xlfn.XLOOKUP(A11,Aux_Torneo!A:A,Aux_Torneo!D:D)</f>
        <v>1</v>
      </c>
      <c r="L11" t="str">
        <f>_xlfn.XLOOKUP(A11,Aux_Torneo!A:A,Aux_Torneo!B:B)</f>
        <v>SIN</v>
      </c>
      <c r="M11" s="2">
        <f t="shared" si="0"/>
        <v>0.54385964912280704</v>
      </c>
      <c r="N11" s="2">
        <f>VLOOKUP(J11,Calculos!$A$3:$D$67,2,FALSE)</f>
        <v>0.7192982456140351</v>
      </c>
      <c r="O11" s="2">
        <f>VLOOKUP(J11,Calculos!$A$3:$D$72,3,FALSE)</f>
        <v>0.45614035087719307</v>
      </c>
      <c r="P11" s="5">
        <f>IF(VLOOKUP(J11,Calculos!$A$3:$D$68,3,FALSE)&gt;M11,0,1)</f>
        <v>1</v>
      </c>
    </row>
    <row r="12" spans="1:16">
      <c r="A12" t="s">
        <v>16</v>
      </c>
      <c r="B12">
        <v>11</v>
      </c>
      <c r="C12" t="s">
        <v>27</v>
      </c>
      <c r="D12">
        <v>27</v>
      </c>
      <c r="E12">
        <v>19</v>
      </c>
      <c r="F12">
        <v>7</v>
      </c>
      <c r="G12">
        <v>6</v>
      </c>
      <c r="H12">
        <v>6</v>
      </c>
      <c r="I12" t="str">
        <f>VLOOKUP(C12,Aux_Club!$G$3:$H$67,2,FALSE)</f>
        <v>Boca Juniors</v>
      </c>
      <c r="J12">
        <f>VLOOKUP(A12,Aux_Torneo!$A$2:$C$39,3,FALSE)</f>
        <v>1</v>
      </c>
      <c r="K12">
        <f>_xlfn.XLOOKUP(A12,Aux_Torneo!A:A,Aux_Torneo!D:D)</f>
        <v>1</v>
      </c>
      <c r="L12" t="str">
        <f>_xlfn.XLOOKUP(A12,Aux_Torneo!A:A,Aux_Torneo!B:B)</f>
        <v>SIN</v>
      </c>
      <c r="M12" s="2">
        <f t="shared" si="0"/>
        <v>0.47368421052631576</v>
      </c>
      <c r="N12" s="2">
        <f>VLOOKUP(J12,Calculos!$A$3:$D$67,2,FALSE)</f>
        <v>0.7192982456140351</v>
      </c>
      <c r="O12" s="2">
        <f>VLOOKUP(J12,Calculos!$A$3:$D$72,3,FALSE)</f>
        <v>0.45614035087719307</v>
      </c>
      <c r="P12" s="5">
        <f>IF(VLOOKUP(J12,Calculos!$A$3:$D$68,3,FALSE)&gt;M12,0,1)</f>
        <v>1</v>
      </c>
    </row>
    <row r="13" spans="1:16">
      <c r="A13" t="s">
        <v>16</v>
      </c>
      <c r="B13">
        <v>12</v>
      </c>
      <c r="C13" t="s">
        <v>28</v>
      </c>
      <c r="D13">
        <v>27</v>
      </c>
      <c r="E13">
        <v>19</v>
      </c>
      <c r="F13">
        <v>7</v>
      </c>
      <c r="G13">
        <v>6</v>
      </c>
      <c r="H13">
        <v>6</v>
      </c>
      <c r="I13" t="str">
        <f>VLOOKUP(C13,Aux_Club!$G$3:$H$67,2,FALSE)</f>
        <v>Arsenal</v>
      </c>
      <c r="J13">
        <f>VLOOKUP(A13,Aux_Torneo!$A$2:$C$39,3,FALSE)</f>
        <v>1</v>
      </c>
      <c r="K13">
        <f>_xlfn.XLOOKUP(A13,Aux_Torneo!A:A,Aux_Torneo!D:D)</f>
        <v>1</v>
      </c>
      <c r="L13" t="str">
        <f>_xlfn.XLOOKUP(A13,Aux_Torneo!A:A,Aux_Torneo!B:B)</f>
        <v>SIN</v>
      </c>
      <c r="M13" s="2">
        <f t="shared" si="0"/>
        <v>0.47368421052631576</v>
      </c>
      <c r="N13" s="2">
        <f>VLOOKUP(J13,Calculos!$A$3:$D$67,2,FALSE)</f>
        <v>0.7192982456140351</v>
      </c>
      <c r="O13" s="2">
        <f>VLOOKUP(J13,Calculos!$A$3:$D$72,3,FALSE)</f>
        <v>0.45614035087719307</v>
      </c>
      <c r="P13" s="5">
        <f>IF(VLOOKUP(J13,Calculos!$A$3:$D$68,3,FALSE)&gt;M13,0,1)</f>
        <v>1</v>
      </c>
    </row>
    <row r="14" spans="1:16">
      <c r="A14" t="s">
        <v>16</v>
      </c>
      <c r="B14">
        <v>13</v>
      </c>
      <c r="C14" t="s">
        <v>29</v>
      </c>
      <c r="D14">
        <v>22</v>
      </c>
      <c r="E14">
        <v>19</v>
      </c>
      <c r="F14">
        <v>6</v>
      </c>
      <c r="G14">
        <v>4</v>
      </c>
      <c r="H14">
        <v>9</v>
      </c>
      <c r="I14" t="str">
        <f>VLOOKUP(C14,Aux_Club!$G$3:$H$67,2,FALSE)</f>
        <v>Atl Tucuman</v>
      </c>
      <c r="J14">
        <f>VLOOKUP(A14,Aux_Torneo!$A$2:$C$39,3,FALSE)</f>
        <v>1</v>
      </c>
      <c r="K14">
        <f>_xlfn.XLOOKUP(A14,Aux_Torneo!A:A,Aux_Torneo!D:D)</f>
        <v>1</v>
      </c>
      <c r="L14" t="str">
        <f>_xlfn.XLOOKUP(A14,Aux_Torneo!A:A,Aux_Torneo!B:B)</f>
        <v>SIN</v>
      </c>
      <c r="M14" s="2">
        <f t="shared" si="0"/>
        <v>0.38596491228070173</v>
      </c>
      <c r="N14" s="2">
        <f>VLOOKUP(J14,Calculos!$A$3:$D$67,2,FALSE)</f>
        <v>0.7192982456140351</v>
      </c>
      <c r="O14" s="2">
        <f>VLOOKUP(J14,Calculos!$A$3:$D$72,3,FALSE)</f>
        <v>0.45614035087719307</v>
      </c>
      <c r="P14" s="5">
        <f>IF(VLOOKUP(J14,Calculos!$A$3:$D$68,3,FALSE)&gt;M14,0,1)</f>
        <v>0</v>
      </c>
    </row>
    <row r="15" spans="1:16">
      <c r="A15" t="s">
        <v>16</v>
      </c>
      <c r="B15">
        <v>14</v>
      </c>
      <c r="C15" t="s">
        <v>30</v>
      </c>
      <c r="D15">
        <v>21</v>
      </c>
      <c r="E15">
        <v>19</v>
      </c>
      <c r="F15">
        <v>5</v>
      </c>
      <c r="G15">
        <v>6</v>
      </c>
      <c r="H15">
        <v>8</v>
      </c>
      <c r="I15" t="str">
        <f>VLOOKUP(C15,Aux_Club!$G$3:$H$67,2,FALSE)</f>
        <v>River Plate</v>
      </c>
      <c r="J15">
        <f>VLOOKUP(A15,Aux_Torneo!$A$2:$C$39,3,FALSE)</f>
        <v>1</v>
      </c>
      <c r="K15">
        <f>_xlfn.XLOOKUP(A15,Aux_Torneo!A:A,Aux_Torneo!D:D)</f>
        <v>1</v>
      </c>
      <c r="L15" t="str">
        <f>_xlfn.XLOOKUP(A15,Aux_Torneo!A:A,Aux_Torneo!B:B)</f>
        <v>SIN</v>
      </c>
      <c r="M15" s="2">
        <f t="shared" si="0"/>
        <v>0.36842105263157893</v>
      </c>
      <c r="N15" s="2">
        <f>VLOOKUP(J15,Calculos!$A$3:$D$67,2,FALSE)</f>
        <v>0.7192982456140351</v>
      </c>
      <c r="O15" s="2">
        <f>VLOOKUP(J15,Calculos!$A$3:$D$72,3,FALSE)</f>
        <v>0.45614035087719307</v>
      </c>
      <c r="P15" s="5">
        <f>IF(VLOOKUP(J15,Calculos!$A$3:$D$68,3,FALSE)&gt;M15,0,1)</f>
        <v>0</v>
      </c>
    </row>
    <row r="16" spans="1:16">
      <c r="A16" t="s">
        <v>16</v>
      </c>
      <c r="B16">
        <v>15</v>
      </c>
      <c r="C16" t="s">
        <v>31</v>
      </c>
      <c r="D16">
        <v>19</v>
      </c>
      <c r="E16">
        <v>19</v>
      </c>
      <c r="F16">
        <v>5</v>
      </c>
      <c r="G16">
        <v>4</v>
      </c>
      <c r="H16">
        <v>10</v>
      </c>
      <c r="I16" t="str">
        <f>VLOOKUP(C16,Aux_Club!$G$3:$H$67,2,FALSE)</f>
        <v>Chacarita</v>
      </c>
      <c r="J16">
        <f>VLOOKUP(A16,Aux_Torneo!$A$2:$C$39,3,FALSE)</f>
        <v>1</v>
      </c>
      <c r="K16">
        <f>_xlfn.XLOOKUP(A16,Aux_Torneo!A:A,Aux_Torneo!D:D)</f>
        <v>1</v>
      </c>
      <c r="L16" t="str">
        <f>_xlfn.XLOOKUP(A16,Aux_Torneo!A:A,Aux_Torneo!B:B)</f>
        <v>SIN</v>
      </c>
      <c r="M16" s="2">
        <f t="shared" si="0"/>
        <v>0.33333333333333331</v>
      </c>
      <c r="N16" s="2">
        <f>VLOOKUP(J16,Calculos!$A$3:$D$67,2,FALSE)</f>
        <v>0.7192982456140351</v>
      </c>
      <c r="O16" s="2">
        <f>VLOOKUP(J16,Calculos!$A$3:$D$72,3,FALSE)</f>
        <v>0.45614035087719307</v>
      </c>
      <c r="P16" s="5">
        <f>IF(VLOOKUP(J16,Calculos!$A$3:$D$68,3,FALSE)&gt;M16,0,1)</f>
        <v>0</v>
      </c>
    </row>
    <row r="17" spans="1:16">
      <c r="A17" t="s">
        <v>16</v>
      </c>
      <c r="B17">
        <v>16</v>
      </c>
      <c r="C17" t="s">
        <v>32</v>
      </c>
      <c r="D17">
        <v>17</v>
      </c>
      <c r="E17">
        <v>19</v>
      </c>
      <c r="F17">
        <v>4</v>
      </c>
      <c r="G17">
        <v>5</v>
      </c>
      <c r="H17">
        <v>10</v>
      </c>
      <c r="I17" t="str">
        <f>VLOOKUP(C17,Aux_Club!$G$3:$H$67,2,FALSE)</f>
        <v>Racing Club</v>
      </c>
      <c r="J17">
        <f>VLOOKUP(A17,Aux_Torneo!$A$2:$C$39,3,FALSE)</f>
        <v>1</v>
      </c>
      <c r="K17">
        <f>_xlfn.XLOOKUP(A17,Aux_Torneo!A:A,Aux_Torneo!D:D)</f>
        <v>1</v>
      </c>
      <c r="L17" t="str">
        <f>_xlfn.XLOOKUP(A17,Aux_Torneo!A:A,Aux_Torneo!B:B)</f>
        <v>SIN</v>
      </c>
      <c r="M17" s="2">
        <f t="shared" si="0"/>
        <v>0.2982456140350877</v>
      </c>
      <c r="N17" s="2">
        <f>VLOOKUP(J17,Calculos!$A$3:$D$67,2,FALSE)</f>
        <v>0.7192982456140351</v>
      </c>
      <c r="O17" s="2">
        <f>VLOOKUP(J17,Calculos!$A$3:$D$72,3,FALSE)</f>
        <v>0.45614035087719307</v>
      </c>
      <c r="P17" s="5">
        <f>IF(VLOOKUP(J17,Calculos!$A$3:$D$68,3,FALSE)&gt;M17,0,1)</f>
        <v>0</v>
      </c>
    </row>
    <row r="18" spans="1:16">
      <c r="A18" t="s">
        <v>16</v>
      </c>
      <c r="B18">
        <v>17</v>
      </c>
      <c r="C18" t="s">
        <v>33</v>
      </c>
      <c r="D18">
        <v>16</v>
      </c>
      <c r="E18">
        <v>19</v>
      </c>
      <c r="F18">
        <v>3</v>
      </c>
      <c r="G18">
        <v>7</v>
      </c>
      <c r="H18">
        <v>9</v>
      </c>
      <c r="I18" t="str">
        <f>VLOOKUP(C18,Aux_Club!$G$3:$H$67,2,FALSE)</f>
        <v>Godoy Cruz</v>
      </c>
      <c r="J18">
        <f>VLOOKUP(A18,Aux_Torneo!$A$2:$C$39,3,FALSE)</f>
        <v>1</v>
      </c>
      <c r="K18">
        <f>_xlfn.XLOOKUP(A18,Aux_Torneo!A:A,Aux_Torneo!D:D)</f>
        <v>1</v>
      </c>
      <c r="L18" t="str">
        <f>_xlfn.XLOOKUP(A18,Aux_Torneo!A:A,Aux_Torneo!B:B)</f>
        <v>SIN</v>
      </c>
      <c r="M18" s="2">
        <f t="shared" si="0"/>
        <v>0.2807017543859649</v>
      </c>
      <c r="N18" s="2">
        <f>VLOOKUP(J18,Calculos!$A$3:$D$67,2,FALSE)</f>
        <v>0.7192982456140351</v>
      </c>
      <c r="O18" s="2">
        <f>VLOOKUP(J18,Calculos!$A$3:$D$72,3,FALSE)</f>
        <v>0.45614035087719307</v>
      </c>
      <c r="P18" s="5">
        <f>IF(VLOOKUP(J18,Calculos!$A$3:$D$68,3,FALSE)&gt;M18,0,1)</f>
        <v>0</v>
      </c>
    </row>
    <row r="19" spans="1:16">
      <c r="A19" t="s">
        <v>16</v>
      </c>
      <c r="B19">
        <v>18</v>
      </c>
      <c r="C19" t="s">
        <v>34</v>
      </c>
      <c r="D19">
        <v>13</v>
      </c>
      <c r="E19">
        <v>19</v>
      </c>
      <c r="F19">
        <v>3</v>
      </c>
      <c r="G19">
        <v>4</v>
      </c>
      <c r="H19">
        <v>12</v>
      </c>
      <c r="I19" t="str">
        <f>VLOOKUP(C19,Aux_Club!$G$3:$H$67,2,FALSE)</f>
        <v>Gimnasia (LP)</v>
      </c>
      <c r="J19">
        <f>VLOOKUP(A19,Aux_Torneo!$A$2:$C$39,3,FALSE)</f>
        <v>1</v>
      </c>
      <c r="K19">
        <f>_xlfn.XLOOKUP(A19,Aux_Torneo!A:A,Aux_Torneo!D:D)</f>
        <v>1</v>
      </c>
      <c r="L19" t="str">
        <f>_xlfn.XLOOKUP(A19,Aux_Torneo!A:A,Aux_Torneo!B:B)</f>
        <v>SIN</v>
      </c>
      <c r="M19" s="2">
        <f t="shared" si="0"/>
        <v>0.22807017543859648</v>
      </c>
      <c r="N19" s="2">
        <f>VLOOKUP(J19,Calculos!$A$3:$D$67,2,FALSE)</f>
        <v>0.7192982456140351</v>
      </c>
      <c r="O19" s="2">
        <f>VLOOKUP(J19,Calculos!$A$3:$D$72,3,FALSE)</f>
        <v>0.45614035087719307</v>
      </c>
      <c r="P19" s="5">
        <f>IF(VLOOKUP(J19,Calculos!$A$3:$D$68,3,FALSE)&gt;M19,0,1)</f>
        <v>0</v>
      </c>
    </row>
    <row r="20" spans="1:16">
      <c r="A20" t="s">
        <v>16</v>
      </c>
      <c r="B20">
        <v>19</v>
      </c>
      <c r="C20" t="s">
        <v>35</v>
      </c>
      <c r="D20">
        <v>11</v>
      </c>
      <c r="E20">
        <v>19</v>
      </c>
      <c r="F20">
        <v>2</v>
      </c>
      <c r="G20">
        <v>5</v>
      </c>
      <c r="H20">
        <v>12</v>
      </c>
      <c r="I20" t="str">
        <f>VLOOKUP(C20,Aux_Club!$G$3:$H$67,2,FALSE)</f>
        <v>Huracan</v>
      </c>
      <c r="J20">
        <f>VLOOKUP(A20,Aux_Torneo!$A$2:$C$39,3,FALSE)</f>
        <v>1</v>
      </c>
      <c r="K20">
        <f>_xlfn.XLOOKUP(A20,Aux_Torneo!A:A,Aux_Torneo!D:D)</f>
        <v>1</v>
      </c>
      <c r="L20" t="str">
        <f>_xlfn.XLOOKUP(A20,Aux_Torneo!A:A,Aux_Torneo!B:B)</f>
        <v>SIN</v>
      </c>
      <c r="M20" s="2">
        <f t="shared" si="0"/>
        <v>0.19298245614035087</v>
      </c>
      <c r="N20" s="2">
        <f>VLOOKUP(J20,Calculos!$A$3:$D$67,2,FALSE)</f>
        <v>0.7192982456140351</v>
      </c>
      <c r="O20" s="2">
        <f>VLOOKUP(J20,Calculos!$A$3:$D$72,3,FALSE)</f>
        <v>0.45614035087719307</v>
      </c>
      <c r="P20" s="5">
        <f>IF(VLOOKUP(J20,Calculos!$A$3:$D$68,3,FALSE)&gt;M20,0,1)</f>
        <v>0</v>
      </c>
    </row>
    <row r="21" spans="1:16">
      <c r="A21" t="s">
        <v>16</v>
      </c>
      <c r="B21">
        <v>20</v>
      </c>
      <c r="C21" t="s">
        <v>36</v>
      </c>
      <c r="D21">
        <v>8</v>
      </c>
      <c r="E21">
        <v>19</v>
      </c>
      <c r="F21">
        <v>2</v>
      </c>
      <c r="G21">
        <v>2</v>
      </c>
      <c r="H21">
        <v>15</v>
      </c>
      <c r="I21" t="str">
        <f>VLOOKUP(C21,Aux_Club!$G$3:$H$67,2,FALSE)</f>
        <v>Tigre</v>
      </c>
      <c r="J21">
        <f>VLOOKUP(A21,Aux_Torneo!$A$2:$C$39,3,FALSE)</f>
        <v>1</v>
      </c>
      <c r="K21">
        <f>_xlfn.XLOOKUP(A21,Aux_Torneo!A:A,Aux_Torneo!D:D)</f>
        <v>1</v>
      </c>
      <c r="L21" t="str">
        <f>_xlfn.XLOOKUP(A21,Aux_Torneo!A:A,Aux_Torneo!B:B)</f>
        <v>SIN</v>
      </c>
      <c r="M21" s="2">
        <f t="shared" si="0"/>
        <v>0.14035087719298245</v>
      </c>
      <c r="N21" s="2">
        <f>VLOOKUP(J21,Calculos!$A$3:$D$67,2,FALSE)</f>
        <v>0.7192982456140351</v>
      </c>
      <c r="O21" s="2">
        <f>VLOOKUP(J21,Calculos!$A$3:$D$72,3,FALSE)</f>
        <v>0.45614035087719307</v>
      </c>
      <c r="P21" s="5">
        <f>IF(VLOOKUP(J21,Calculos!$A$3:$D$68,3,FALSE)&gt;M21,0,1)</f>
        <v>0</v>
      </c>
    </row>
    <row r="22" spans="1:16">
      <c r="A22" t="s">
        <v>37</v>
      </c>
      <c r="B22">
        <v>1</v>
      </c>
      <c r="C22" t="s">
        <v>22</v>
      </c>
      <c r="D22">
        <v>41</v>
      </c>
      <c r="E22">
        <v>19</v>
      </c>
      <c r="F22">
        <v>12</v>
      </c>
      <c r="G22">
        <v>5</v>
      </c>
      <c r="H22">
        <v>2</v>
      </c>
      <c r="I22" t="str">
        <f>VLOOKUP(C22,Aux_Club!$G$3:$H$67,2,FALSE)</f>
        <v>Argentinos</v>
      </c>
      <c r="J22">
        <f>VLOOKUP(A22,Aux_Torneo!$A$2:$C$39,3,FALSE)</f>
        <v>2</v>
      </c>
      <c r="K22">
        <f>_xlfn.XLOOKUP(A22,Aux_Torneo!A:A,Aux_Torneo!D:D)</f>
        <v>1</v>
      </c>
      <c r="L22" t="str">
        <f>_xlfn.XLOOKUP(A22,Aux_Torneo!A:A,Aux_Torneo!B:B)</f>
        <v>SIN</v>
      </c>
      <c r="M22" s="2">
        <f t="shared" si="0"/>
        <v>0.7192982456140351</v>
      </c>
      <c r="N22" s="2">
        <f>VLOOKUP(J22,Calculos!$A$3:$D$67,2,FALSE)</f>
        <v>0.7192982456140351</v>
      </c>
      <c r="O22" s="2">
        <f>VLOOKUP(J22,Calculos!$A$3:$D$72,3,FALSE)</f>
        <v>0.45614035087719296</v>
      </c>
      <c r="P22" s="5">
        <f>IF(VLOOKUP(J22,Calculos!$A$3:$D$68,3,FALSE)&gt;M22,0,1)</f>
        <v>1</v>
      </c>
    </row>
    <row r="23" spans="1:16">
      <c r="A23" t="s">
        <v>37</v>
      </c>
      <c r="B23">
        <v>2</v>
      </c>
      <c r="C23" t="s">
        <v>24</v>
      </c>
      <c r="D23">
        <v>40</v>
      </c>
      <c r="E23">
        <v>19</v>
      </c>
      <c r="F23">
        <v>12</v>
      </c>
      <c r="G23">
        <v>4</v>
      </c>
      <c r="H23">
        <v>3</v>
      </c>
      <c r="I23" t="str">
        <f>VLOOKUP(C23,Aux_Club!$G$3:$H$67,2,FALSE)</f>
        <v>Estudiantes (LP)</v>
      </c>
      <c r="J23">
        <f>VLOOKUP(A23,Aux_Torneo!$A$2:$C$39,3,FALSE)</f>
        <v>2</v>
      </c>
      <c r="K23">
        <f>_xlfn.XLOOKUP(A23,Aux_Torneo!A:A,Aux_Torneo!D:D)</f>
        <v>1</v>
      </c>
      <c r="L23" t="str">
        <f>_xlfn.XLOOKUP(A23,Aux_Torneo!A:A,Aux_Torneo!B:B)</f>
        <v>SIN</v>
      </c>
      <c r="M23" s="2">
        <f t="shared" si="0"/>
        <v>0.70175438596491224</v>
      </c>
      <c r="N23" s="2">
        <f>VLOOKUP(J23,Calculos!$A$3:$D$67,2,FALSE)</f>
        <v>0.7192982456140351</v>
      </c>
      <c r="O23" s="2">
        <f>VLOOKUP(J23,Calculos!$A$3:$D$72,3,FALSE)</f>
        <v>0.45614035087719296</v>
      </c>
      <c r="P23" s="5">
        <f>IF(VLOOKUP(J23,Calculos!$A$3:$D$68,3,FALSE)&gt;M23,0,1)</f>
        <v>1</v>
      </c>
    </row>
    <row r="24" spans="1:16">
      <c r="A24" t="s">
        <v>37</v>
      </c>
      <c r="B24">
        <v>3</v>
      </c>
      <c r="C24" t="s">
        <v>33</v>
      </c>
      <c r="D24">
        <v>37</v>
      </c>
      <c r="E24">
        <v>19</v>
      </c>
      <c r="F24">
        <v>11</v>
      </c>
      <c r="G24">
        <v>4</v>
      </c>
      <c r="H24">
        <v>4</v>
      </c>
      <c r="I24" t="str">
        <f>VLOOKUP(C24,Aux_Club!$G$3:$H$67,2,FALSE)</f>
        <v>Godoy Cruz</v>
      </c>
      <c r="J24">
        <f>VLOOKUP(A24,Aux_Torneo!$A$2:$C$39,3,FALSE)</f>
        <v>2</v>
      </c>
      <c r="K24">
        <f>_xlfn.XLOOKUP(A24,Aux_Torneo!A:A,Aux_Torneo!D:D)</f>
        <v>1</v>
      </c>
      <c r="L24" t="str">
        <f>_xlfn.XLOOKUP(A24,Aux_Torneo!A:A,Aux_Torneo!B:B)</f>
        <v>SIN</v>
      </c>
      <c r="M24" s="2">
        <f t="shared" si="0"/>
        <v>0.64912280701754388</v>
      </c>
      <c r="N24" s="2">
        <f>VLOOKUP(J24,Calculos!$A$3:$D$67,2,FALSE)</f>
        <v>0.7192982456140351</v>
      </c>
      <c r="O24" s="2">
        <f>VLOOKUP(J24,Calculos!$A$3:$D$72,3,FALSE)</f>
        <v>0.45614035087719296</v>
      </c>
      <c r="P24" s="5">
        <f>IF(VLOOKUP(J24,Calculos!$A$3:$D$68,3,FALSE)&gt;M24,0,1)</f>
        <v>1</v>
      </c>
    </row>
    <row r="25" spans="1:16">
      <c r="A25" t="s">
        <v>37</v>
      </c>
      <c r="B25">
        <v>4</v>
      </c>
      <c r="C25" t="s">
        <v>20</v>
      </c>
      <c r="D25">
        <v>34</v>
      </c>
      <c r="E25">
        <v>19</v>
      </c>
      <c r="F25">
        <v>10</v>
      </c>
      <c r="G25">
        <v>4</v>
      </c>
      <c r="H25">
        <v>5</v>
      </c>
      <c r="I25" t="str">
        <f>VLOOKUP(C25,Aux_Club!$G$3:$H$67,2,FALSE)</f>
        <v>Independiente</v>
      </c>
      <c r="J25">
        <f>VLOOKUP(A25,Aux_Torneo!$A$2:$C$39,3,FALSE)</f>
        <v>2</v>
      </c>
      <c r="K25">
        <f>_xlfn.XLOOKUP(A25,Aux_Torneo!A:A,Aux_Torneo!D:D)</f>
        <v>1</v>
      </c>
      <c r="L25" t="str">
        <f>_xlfn.XLOOKUP(A25,Aux_Torneo!A:A,Aux_Torneo!B:B)</f>
        <v>SIN</v>
      </c>
      <c r="M25" s="2">
        <f t="shared" si="0"/>
        <v>0.59649122807017541</v>
      </c>
      <c r="N25" s="2">
        <f>VLOOKUP(J25,Calculos!$A$3:$D$67,2,FALSE)</f>
        <v>0.7192982456140351</v>
      </c>
      <c r="O25" s="2">
        <f>VLOOKUP(J25,Calculos!$A$3:$D$72,3,FALSE)</f>
        <v>0.45614035087719296</v>
      </c>
      <c r="P25" s="5">
        <f>IF(VLOOKUP(J25,Calculos!$A$3:$D$68,3,FALSE)&gt;M25,0,1)</f>
        <v>1</v>
      </c>
    </row>
    <row r="26" spans="1:16">
      <c r="A26" t="s">
        <v>37</v>
      </c>
      <c r="B26">
        <v>5</v>
      </c>
      <c r="C26" t="s">
        <v>17</v>
      </c>
      <c r="D26">
        <v>32</v>
      </c>
      <c r="E26">
        <v>19</v>
      </c>
      <c r="F26">
        <v>9</v>
      </c>
      <c r="G26">
        <v>5</v>
      </c>
      <c r="H26">
        <v>5</v>
      </c>
      <c r="I26" t="str">
        <f>VLOOKUP(C26,Aux_Club!$G$3:$H$67,2,FALSE)</f>
        <v>Banfield</v>
      </c>
      <c r="J26">
        <f>VLOOKUP(A26,Aux_Torneo!$A$2:$C$39,3,FALSE)</f>
        <v>2</v>
      </c>
      <c r="K26">
        <f>_xlfn.XLOOKUP(A26,Aux_Torneo!A:A,Aux_Torneo!D:D)</f>
        <v>1</v>
      </c>
      <c r="L26" t="str">
        <f>_xlfn.XLOOKUP(A26,Aux_Torneo!A:A,Aux_Torneo!B:B)</f>
        <v>SIN</v>
      </c>
      <c r="M26" s="2">
        <f t="shared" si="0"/>
        <v>0.56140350877192979</v>
      </c>
      <c r="N26" s="2">
        <f>VLOOKUP(J26,Calculos!$A$3:$D$67,2,FALSE)</f>
        <v>0.7192982456140351</v>
      </c>
      <c r="O26" s="2">
        <f>VLOOKUP(J26,Calculos!$A$3:$D$72,3,FALSE)</f>
        <v>0.45614035087719296</v>
      </c>
      <c r="P26" s="5">
        <f>IF(VLOOKUP(J26,Calculos!$A$3:$D$68,3,FALSE)&gt;M26,0,1)</f>
        <v>1</v>
      </c>
    </row>
    <row r="27" spans="1:16">
      <c r="A27" t="s">
        <v>37</v>
      </c>
      <c r="B27">
        <v>6</v>
      </c>
      <c r="C27" t="s">
        <v>18</v>
      </c>
      <c r="D27">
        <v>30</v>
      </c>
      <c r="E27">
        <v>19</v>
      </c>
      <c r="F27">
        <v>8</v>
      </c>
      <c r="G27">
        <v>6</v>
      </c>
      <c r="H27">
        <v>5</v>
      </c>
      <c r="I27" t="str">
        <f>VLOOKUP(C27,Aux_Club!$G$3:$H$67,2,FALSE)</f>
        <v>Newells</v>
      </c>
      <c r="J27">
        <f>VLOOKUP(A27,Aux_Torneo!$A$2:$C$39,3,FALSE)</f>
        <v>2</v>
      </c>
      <c r="K27">
        <f>_xlfn.XLOOKUP(A27,Aux_Torneo!A:A,Aux_Torneo!D:D)</f>
        <v>1</v>
      </c>
      <c r="L27" t="str">
        <f>_xlfn.XLOOKUP(A27,Aux_Torneo!A:A,Aux_Torneo!B:B)</f>
        <v>SIN</v>
      </c>
      <c r="M27" s="2">
        <f t="shared" si="0"/>
        <v>0.52631578947368418</v>
      </c>
      <c r="N27" s="2">
        <f>VLOOKUP(J27,Calculos!$A$3:$D$67,2,FALSE)</f>
        <v>0.7192982456140351</v>
      </c>
      <c r="O27" s="2">
        <f>VLOOKUP(J27,Calculos!$A$3:$D$72,3,FALSE)</f>
        <v>0.45614035087719296</v>
      </c>
      <c r="P27" s="5">
        <f>IF(VLOOKUP(J27,Calculos!$A$3:$D$68,3,FALSE)&gt;M27,0,1)</f>
        <v>1</v>
      </c>
    </row>
    <row r="28" spans="1:16">
      <c r="A28" t="s">
        <v>37</v>
      </c>
      <c r="B28">
        <v>7</v>
      </c>
      <c r="C28" t="s">
        <v>25</v>
      </c>
      <c r="D28">
        <v>29</v>
      </c>
      <c r="E28">
        <v>19</v>
      </c>
      <c r="F28">
        <v>8</v>
      </c>
      <c r="G28">
        <v>5</v>
      </c>
      <c r="H28">
        <v>6</v>
      </c>
      <c r="I28" t="str">
        <f>VLOOKUP(C28,Aux_Club!$G$3:$H$67,2,FALSE)</f>
        <v>Lanus</v>
      </c>
      <c r="J28">
        <f>VLOOKUP(A28,Aux_Torneo!$A$2:$C$39,3,FALSE)</f>
        <v>2</v>
      </c>
      <c r="K28">
        <f>_xlfn.XLOOKUP(A28,Aux_Torneo!A:A,Aux_Torneo!D:D)</f>
        <v>1</v>
      </c>
      <c r="L28" t="str">
        <f>_xlfn.XLOOKUP(A28,Aux_Torneo!A:A,Aux_Torneo!B:B)</f>
        <v>SIN</v>
      </c>
      <c r="M28" s="2">
        <f t="shared" si="0"/>
        <v>0.50877192982456143</v>
      </c>
      <c r="N28" s="2">
        <f>VLOOKUP(J28,Calculos!$A$3:$D$67,2,FALSE)</f>
        <v>0.7192982456140351</v>
      </c>
      <c r="O28" s="2">
        <f>VLOOKUP(J28,Calculos!$A$3:$D$72,3,FALSE)</f>
        <v>0.45614035087719296</v>
      </c>
      <c r="P28" s="5">
        <f>IF(VLOOKUP(J28,Calculos!$A$3:$D$68,3,FALSE)&gt;M28,0,1)</f>
        <v>1</v>
      </c>
    </row>
    <row r="29" spans="1:16">
      <c r="A29" t="s">
        <v>37</v>
      </c>
      <c r="B29">
        <v>8</v>
      </c>
      <c r="C29" t="s">
        <v>32</v>
      </c>
      <c r="D29">
        <v>29</v>
      </c>
      <c r="E29">
        <v>19</v>
      </c>
      <c r="F29">
        <v>9</v>
      </c>
      <c r="G29">
        <v>2</v>
      </c>
      <c r="H29">
        <v>8</v>
      </c>
      <c r="I29" t="str">
        <f>VLOOKUP(C29,Aux_Club!$G$3:$H$67,2,FALSE)</f>
        <v>Racing Club</v>
      </c>
      <c r="J29">
        <f>VLOOKUP(A29,Aux_Torneo!$A$2:$C$39,3,FALSE)</f>
        <v>2</v>
      </c>
      <c r="K29">
        <f>_xlfn.XLOOKUP(A29,Aux_Torneo!A:A,Aux_Torneo!D:D)</f>
        <v>1</v>
      </c>
      <c r="L29" t="str">
        <f>_xlfn.XLOOKUP(A29,Aux_Torneo!A:A,Aux_Torneo!B:B)</f>
        <v>SIN</v>
      </c>
      <c r="M29" s="2">
        <f t="shared" si="0"/>
        <v>0.50877192982456143</v>
      </c>
      <c r="N29" s="2">
        <f>VLOOKUP(J29,Calculos!$A$3:$D$67,2,FALSE)</f>
        <v>0.7192982456140351</v>
      </c>
      <c r="O29" s="2">
        <f>VLOOKUP(J29,Calculos!$A$3:$D$72,3,FALSE)</f>
        <v>0.45614035087719296</v>
      </c>
      <c r="P29" s="5">
        <f>IF(VLOOKUP(J29,Calculos!$A$3:$D$68,3,FALSE)&gt;M29,0,1)</f>
        <v>1</v>
      </c>
    </row>
    <row r="30" spans="1:16">
      <c r="A30" t="s">
        <v>37</v>
      </c>
      <c r="B30">
        <v>9</v>
      </c>
      <c r="C30" t="s">
        <v>21</v>
      </c>
      <c r="D30">
        <v>27</v>
      </c>
      <c r="E30">
        <v>19</v>
      </c>
      <c r="F30">
        <v>7</v>
      </c>
      <c r="G30">
        <v>6</v>
      </c>
      <c r="H30">
        <v>6</v>
      </c>
      <c r="I30" t="str">
        <f>VLOOKUP(C30,Aux_Club!$G$3:$H$67,2,FALSE)</f>
        <v>Velez</v>
      </c>
      <c r="J30">
        <f>VLOOKUP(A30,Aux_Torneo!$A$2:$C$39,3,FALSE)</f>
        <v>2</v>
      </c>
      <c r="K30">
        <f>_xlfn.XLOOKUP(A30,Aux_Torneo!A:A,Aux_Torneo!D:D)</f>
        <v>1</v>
      </c>
      <c r="L30" t="str">
        <f>_xlfn.XLOOKUP(A30,Aux_Torneo!A:A,Aux_Torneo!B:B)</f>
        <v>SIN</v>
      </c>
      <c r="M30" s="2">
        <f t="shared" si="0"/>
        <v>0.47368421052631576</v>
      </c>
      <c r="N30" s="2">
        <f>VLOOKUP(J30,Calculos!$A$3:$D$67,2,FALSE)</f>
        <v>0.7192982456140351</v>
      </c>
      <c r="O30" s="2">
        <f>VLOOKUP(J30,Calculos!$A$3:$D$72,3,FALSE)</f>
        <v>0.45614035087719296</v>
      </c>
      <c r="P30" s="5">
        <f>IF(VLOOKUP(J30,Calculos!$A$3:$D$68,3,FALSE)&gt;M30,0,1)</f>
        <v>1</v>
      </c>
    </row>
    <row r="31" spans="1:16">
      <c r="A31" t="s">
        <v>37</v>
      </c>
      <c r="B31">
        <v>10</v>
      </c>
      <c r="C31" t="s">
        <v>35</v>
      </c>
      <c r="D31">
        <v>26</v>
      </c>
      <c r="E31">
        <v>19</v>
      </c>
      <c r="F31">
        <v>7</v>
      </c>
      <c r="G31">
        <v>5</v>
      </c>
      <c r="H31">
        <v>7</v>
      </c>
      <c r="I31" t="str">
        <f>VLOOKUP(C31,Aux_Club!$G$3:$H$67,2,FALSE)</f>
        <v>Huracan</v>
      </c>
      <c r="J31">
        <f>VLOOKUP(A31,Aux_Torneo!$A$2:$C$39,3,FALSE)</f>
        <v>2</v>
      </c>
      <c r="K31">
        <f>_xlfn.XLOOKUP(A31,Aux_Torneo!A:A,Aux_Torneo!D:D)</f>
        <v>1</v>
      </c>
      <c r="L31" t="str">
        <f>_xlfn.XLOOKUP(A31,Aux_Torneo!A:A,Aux_Torneo!B:B)</f>
        <v>SIN</v>
      </c>
      <c r="M31" s="2">
        <f t="shared" si="0"/>
        <v>0.45614035087719296</v>
      </c>
      <c r="N31" s="2">
        <f>VLOOKUP(J31,Calculos!$A$3:$D$67,2,FALSE)</f>
        <v>0.7192982456140351</v>
      </c>
      <c r="O31" s="2">
        <f>VLOOKUP(J31,Calculos!$A$3:$D$72,3,FALSE)</f>
        <v>0.45614035087719296</v>
      </c>
      <c r="P31" s="5">
        <f>IF(VLOOKUP(J31,Calculos!$A$3:$D$68,3,FALSE)&gt;M31,0,1)</f>
        <v>1</v>
      </c>
    </row>
    <row r="32" spans="1:16">
      <c r="A32" t="s">
        <v>37</v>
      </c>
      <c r="B32">
        <v>11</v>
      </c>
      <c r="C32" t="s">
        <v>36</v>
      </c>
      <c r="D32">
        <v>24</v>
      </c>
      <c r="E32">
        <v>19</v>
      </c>
      <c r="F32">
        <v>7</v>
      </c>
      <c r="G32">
        <v>3</v>
      </c>
      <c r="H32">
        <v>9</v>
      </c>
      <c r="I32" t="str">
        <f>VLOOKUP(C32,Aux_Club!$G$3:$H$67,2,FALSE)</f>
        <v>Tigre</v>
      </c>
      <c r="J32">
        <f>VLOOKUP(A32,Aux_Torneo!$A$2:$C$39,3,FALSE)</f>
        <v>2</v>
      </c>
      <c r="K32">
        <f>_xlfn.XLOOKUP(A32,Aux_Torneo!A:A,Aux_Torneo!D:D)</f>
        <v>1</v>
      </c>
      <c r="L32" t="str">
        <f>_xlfn.XLOOKUP(A32,Aux_Torneo!A:A,Aux_Torneo!B:B)</f>
        <v>SIN</v>
      </c>
      <c r="M32" s="2">
        <f t="shared" si="0"/>
        <v>0.42105263157894735</v>
      </c>
      <c r="N32" s="2">
        <f>VLOOKUP(J32,Calculos!$A$3:$D$67,2,FALSE)</f>
        <v>0.7192982456140351</v>
      </c>
      <c r="O32" s="2">
        <f>VLOOKUP(J32,Calculos!$A$3:$D$72,3,FALSE)</f>
        <v>0.45614035087719296</v>
      </c>
      <c r="P32" s="5">
        <f>IF(VLOOKUP(J32,Calculos!$A$3:$D$68,3,FALSE)&gt;M32,0,1)</f>
        <v>0</v>
      </c>
    </row>
    <row r="33" spans="1:16">
      <c r="A33" t="s">
        <v>37</v>
      </c>
      <c r="B33">
        <v>12</v>
      </c>
      <c r="C33" t="s">
        <v>34</v>
      </c>
      <c r="D33">
        <v>24</v>
      </c>
      <c r="E33">
        <v>19</v>
      </c>
      <c r="F33">
        <v>6</v>
      </c>
      <c r="G33">
        <v>6</v>
      </c>
      <c r="H33">
        <v>7</v>
      </c>
      <c r="I33" t="str">
        <f>VLOOKUP(C33,Aux_Club!$G$3:$H$67,2,FALSE)</f>
        <v>Gimnasia (LP)</v>
      </c>
      <c r="J33">
        <f>VLOOKUP(A33,Aux_Torneo!$A$2:$C$39,3,FALSE)</f>
        <v>2</v>
      </c>
      <c r="K33">
        <f>_xlfn.XLOOKUP(A33,Aux_Torneo!A:A,Aux_Torneo!D:D)</f>
        <v>1</v>
      </c>
      <c r="L33" t="str">
        <f>_xlfn.XLOOKUP(A33,Aux_Torneo!A:A,Aux_Torneo!B:B)</f>
        <v>SIN</v>
      </c>
      <c r="M33" s="2">
        <f t="shared" si="0"/>
        <v>0.42105263157894735</v>
      </c>
      <c r="N33" s="2">
        <f>VLOOKUP(J33,Calculos!$A$3:$D$67,2,FALSE)</f>
        <v>0.7192982456140351</v>
      </c>
      <c r="O33" s="2">
        <f>VLOOKUP(J33,Calculos!$A$3:$D$72,3,FALSE)</f>
        <v>0.45614035087719296</v>
      </c>
      <c r="P33" s="5">
        <f>IF(VLOOKUP(J33,Calculos!$A$3:$D$68,3,FALSE)&gt;M33,0,1)</f>
        <v>0</v>
      </c>
    </row>
    <row r="34" spans="1:16">
      <c r="A34" t="s">
        <v>37</v>
      </c>
      <c r="B34">
        <v>13</v>
      </c>
      <c r="C34" t="s">
        <v>30</v>
      </c>
      <c r="D34">
        <v>22</v>
      </c>
      <c r="E34">
        <v>19</v>
      </c>
      <c r="F34">
        <v>6</v>
      </c>
      <c r="G34">
        <v>4</v>
      </c>
      <c r="H34">
        <v>9</v>
      </c>
      <c r="I34" t="str">
        <f>VLOOKUP(C34,Aux_Club!$G$3:$H$67,2,FALSE)</f>
        <v>River Plate</v>
      </c>
      <c r="J34">
        <f>VLOOKUP(A34,Aux_Torneo!$A$2:$C$39,3,FALSE)</f>
        <v>2</v>
      </c>
      <c r="K34">
        <f>_xlfn.XLOOKUP(A34,Aux_Torneo!A:A,Aux_Torneo!D:D)</f>
        <v>1</v>
      </c>
      <c r="L34" t="str">
        <f>_xlfn.XLOOKUP(A34,Aux_Torneo!A:A,Aux_Torneo!B:B)</f>
        <v>SIN</v>
      </c>
      <c r="M34" s="2">
        <f t="shared" si="0"/>
        <v>0.38596491228070173</v>
      </c>
      <c r="N34" s="2">
        <f>VLOOKUP(J34,Calculos!$A$3:$D$67,2,FALSE)</f>
        <v>0.7192982456140351</v>
      </c>
      <c r="O34" s="2">
        <f>VLOOKUP(J34,Calculos!$A$3:$D$72,3,FALSE)</f>
        <v>0.45614035087719296</v>
      </c>
      <c r="P34" s="5">
        <f>IF(VLOOKUP(J34,Calculos!$A$3:$D$68,3,FALSE)&gt;M34,0,1)</f>
        <v>0</v>
      </c>
    </row>
    <row r="35" spans="1:16">
      <c r="A35" t="s">
        <v>37</v>
      </c>
      <c r="B35">
        <v>14</v>
      </c>
      <c r="C35" t="s">
        <v>19</v>
      </c>
      <c r="D35">
        <v>21</v>
      </c>
      <c r="E35">
        <v>19</v>
      </c>
      <c r="F35">
        <v>4</v>
      </c>
      <c r="G35">
        <v>9</v>
      </c>
      <c r="H35">
        <v>6</v>
      </c>
      <c r="I35" t="str">
        <f>VLOOKUP(C35,Aux_Club!$G$3:$H$67,2,FALSE)</f>
        <v>Colon</v>
      </c>
      <c r="J35">
        <f>VLOOKUP(A35,Aux_Torneo!$A$2:$C$39,3,FALSE)</f>
        <v>2</v>
      </c>
      <c r="K35">
        <f>_xlfn.XLOOKUP(A35,Aux_Torneo!A:A,Aux_Torneo!D:D)</f>
        <v>1</v>
      </c>
      <c r="L35" t="str">
        <f>_xlfn.XLOOKUP(A35,Aux_Torneo!A:A,Aux_Torneo!B:B)</f>
        <v>SIN</v>
      </c>
      <c r="M35" s="2">
        <f t="shared" si="0"/>
        <v>0.36842105263157893</v>
      </c>
      <c r="N35" s="2">
        <f>VLOOKUP(J35,Calculos!$A$3:$D$67,2,FALSE)</f>
        <v>0.7192982456140351</v>
      </c>
      <c r="O35" s="2">
        <f>VLOOKUP(J35,Calculos!$A$3:$D$72,3,FALSE)</f>
        <v>0.45614035087719296</v>
      </c>
      <c r="P35" s="5">
        <f>IF(VLOOKUP(J35,Calculos!$A$3:$D$68,3,FALSE)&gt;M35,0,1)</f>
        <v>0</v>
      </c>
    </row>
    <row r="36" spans="1:16">
      <c r="A36" t="s">
        <v>37</v>
      </c>
      <c r="B36">
        <v>15</v>
      </c>
      <c r="C36" t="s">
        <v>23</v>
      </c>
      <c r="D36">
        <v>20</v>
      </c>
      <c r="E36">
        <v>19</v>
      </c>
      <c r="F36">
        <v>6</v>
      </c>
      <c r="G36">
        <v>2</v>
      </c>
      <c r="H36">
        <v>11</v>
      </c>
      <c r="I36" t="str">
        <f>VLOOKUP(C36,Aux_Club!$G$3:$H$67,2,FALSE)</f>
        <v>San Lorenzo</v>
      </c>
      <c r="J36">
        <f>VLOOKUP(A36,Aux_Torneo!$A$2:$C$39,3,FALSE)</f>
        <v>2</v>
      </c>
      <c r="K36">
        <f>_xlfn.XLOOKUP(A36,Aux_Torneo!A:A,Aux_Torneo!D:D)</f>
        <v>1</v>
      </c>
      <c r="L36" t="str">
        <f>_xlfn.XLOOKUP(A36,Aux_Torneo!A:A,Aux_Torneo!B:B)</f>
        <v>SIN</v>
      </c>
      <c r="M36" s="2">
        <f t="shared" si="0"/>
        <v>0.35087719298245612</v>
      </c>
      <c r="N36" s="2">
        <f>VLOOKUP(J36,Calculos!$A$3:$D$67,2,FALSE)</f>
        <v>0.7192982456140351</v>
      </c>
      <c r="O36" s="2">
        <f>VLOOKUP(J36,Calculos!$A$3:$D$72,3,FALSE)</f>
        <v>0.45614035087719296</v>
      </c>
      <c r="P36" s="5">
        <f>IF(VLOOKUP(J36,Calculos!$A$3:$D$68,3,FALSE)&gt;M36,0,1)</f>
        <v>0</v>
      </c>
    </row>
    <row r="37" spans="1:16">
      <c r="A37" t="s">
        <v>37</v>
      </c>
      <c r="B37">
        <v>16</v>
      </c>
      <c r="C37" t="s">
        <v>27</v>
      </c>
      <c r="D37">
        <v>20</v>
      </c>
      <c r="E37">
        <v>19</v>
      </c>
      <c r="F37">
        <v>5</v>
      </c>
      <c r="G37">
        <v>5</v>
      </c>
      <c r="H37">
        <v>9</v>
      </c>
      <c r="I37" t="str">
        <f>VLOOKUP(C37,Aux_Club!$G$3:$H$67,2,FALSE)</f>
        <v>Boca Juniors</v>
      </c>
      <c r="J37">
        <f>VLOOKUP(A37,Aux_Torneo!$A$2:$C$39,3,FALSE)</f>
        <v>2</v>
      </c>
      <c r="K37">
        <f>_xlfn.XLOOKUP(A37,Aux_Torneo!A:A,Aux_Torneo!D:D)</f>
        <v>1</v>
      </c>
      <c r="L37" t="str">
        <f>_xlfn.XLOOKUP(A37,Aux_Torneo!A:A,Aux_Torneo!B:B)</f>
        <v>SIN</v>
      </c>
      <c r="M37" s="2">
        <f t="shared" si="0"/>
        <v>0.35087719298245612</v>
      </c>
      <c r="N37" s="2">
        <f>VLOOKUP(J37,Calculos!$A$3:$D$67,2,FALSE)</f>
        <v>0.7192982456140351</v>
      </c>
      <c r="O37" s="2">
        <f>VLOOKUP(J37,Calculos!$A$3:$D$72,3,FALSE)</f>
        <v>0.45614035087719296</v>
      </c>
      <c r="P37" s="5">
        <f>IF(VLOOKUP(J37,Calculos!$A$3:$D$68,3,FALSE)&gt;M37,0,1)</f>
        <v>0</v>
      </c>
    </row>
    <row r="38" spans="1:16">
      <c r="A38" t="s">
        <v>37</v>
      </c>
      <c r="B38">
        <v>17</v>
      </c>
      <c r="C38" t="s">
        <v>26</v>
      </c>
      <c r="D38">
        <v>19</v>
      </c>
      <c r="E38">
        <v>19</v>
      </c>
      <c r="F38">
        <v>3</v>
      </c>
      <c r="G38">
        <v>10</v>
      </c>
      <c r="H38">
        <v>6</v>
      </c>
      <c r="I38" t="str">
        <f>VLOOKUP(C38,Aux_Club!$G$3:$H$67,2,FALSE)</f>
        <v>Rosario Central</v>
      </c>
      <c r="J38">
        <f>VLOOKUP(A38,Aux_Torneo!$A$2:$C$39,3,FALSE)</f>
        <v>2</v>
      </c>
      <c r="K38">
        <f>_xlfn.XLOOKUP(A38,Aux_Torneo!A:A,Aux_Torneo!D:D)</f>
        <v>1</v>
      </c>
      <c r="L38" t="str">
        <f>_xlfn.XLOOKUP(A38,Aux_Torneo!A:A,Aux_Torneo!B:B)</f>
        <v>SIN</v>
      </c>
      <c r="M38" s="2">
        <f t="shared" si="0"/>
        <v>0.33333333333333331</v>
      </c>
      <c r="N38" s="2">
        <f>VLOOKUP(J38,Calculos!$A$3:$D$67,2,FALSE)</f>
        <v>0.7192982456140351</v>
      </c>
      <c r="O38" s="2">
        <f>VLOOKUP(J38,Calculos!$A$3:$D$72,3,FALSE)</f>
        <v>0.45614035087719296</v>
      </c>
      <c r="P38" s="5">
        <f>IF(VLOOKUP(J38,Calculos!$A$3:$D$68,3,FALSE)&gt;M38,0,1)</f>
        <v>0</v>
      </c>
    </row>
    <row r="39" spans="1:16">
      <c r="A39" t="s">
        <v>37</v>
      </c>
      <c r="B39">
        <v>18</v>
      </c>
      <c r="C39" t="s">
        <v>28</v>
      </c>
      <c r="D39">
        <v>19</v>
      </c>
      <c r="E39">
        <v>19</v>
      </c>
      <c r="F39">
        <v>5</v>
      </c>
      <c r="G39">
        <v>4</v>
      </c>
      <c r="H39">
        <v>10</v>
      </c>
      <c r="I39" t="str">
        <f>VLOOKUP(C39,Aux_Club!$G$3:$H$67,2,FALSE)</f>
        <v>Arsenal</v>
      </c>
      <c r="J39">
        <f>VLOOKUP(A39,Aux_Torneo!$A$2:$C$39,3,FALSE)</f>
        <v>2</v>
      </c>
      <c r="K39">
        <f>_xlfn.XLOOKUP(A39,Aux_Torneo!A:A,Aux_Torneo!D:D)</f>
        <v>1</v>
      </c>
      <c r="L39" t="str">
        <f>_xlfn.XLOOKUP(A39,Aux_Torneo!A:A,Aux_Torneo!B:B)</f>
        <v>SIN</v>
      </c>
      <c r="M39" s="2">
        <f t="shared" si="0"/>
        <v>0.33333333333333331</v>
      </c>
      <c r="N39" s="2">
        <f>VLOOKUP(J39,Calculos!$A$3:$D$67,2,FALSE)</f>
        <v>0.7192982456140351</v>
      </c>
      <c r="O39" s="2">
        <f>VLOOKUP(J39,Calculos!$A$3:$D$72,3,FALSE)</f>
        <v>0.45614035087719296</v>
      </c>
      <c r="P39" s="5">
        <f>IF(VLOOKUP(J39,Calculos!$A$3:$D$68,3,FALSE)&gt;M39,0,1)</f>
        <v>0</v>
      </c>
    </row>
    <row r="40" spans="1:16">
      <c r="A40" t="s">
        <v>37</v>
      </c>
      <c r="B40">
        <v>19</v>
      </c>
      <c r="C40" t="s">
        <v>31</v>
      </c>
      <c r="D40">
        <v>13</v>
      </c>
      <c r="E40">
        <v>19</v>
      </c>
      <c r="F40">
        <v>4</v>
      </c>
      <c r="G40">
        <v>1</v>
      </c>
      <c r="H40">
        <v>14</v>
      </c>
      <c r="I40" t="str">
        <f>VLOOKUP(C40,Aux_Club!$G$3:$H$67,2,FALSE)</f>
        <v>Chacarita</v>
      </c>
      <c r="J40">
        <f>VLOOKUP(A40,Aux_Torneo!$A$2:$C$39,3,FALSE)</f>
        <v>2</v>
      </c>
      <c r="K40">
        <f>_xlfn.XLOOKUP(A40,Aux_Torneo!A:A,Aux_Torneo!D:D)</f>
        <v>1</v>
      </c>
      <c r="L40" t="str">
        <f>_xlfn.XLOOKUP(A40,Aux_Torneo!A:A,Aux_Torneo!B:B)</f>
        <v>SIN</v>
      </c>
      <c r="M40" s="2">
        <f t="shared" si="0"/>
        <v>0.22807017543859648</v>
      </c>
      <c r="N40" s="2">
        <f>VLOOKUP(J40,Calculos!$A$3:$D$67,2,FALSE)</f>
        <v>0.7192982456140351</v>
      </c>
      <c r="O40" s="2">
        <f>VLOOKUP(J40,Calculos!$A$3:$D$72,3,FALSE)</f>
        <v>0.45614035087719296</v>
      </c>
      <c r="P40" s="5">
        <f>IF(VLOOKUP(J40,Calculos!$A$3:$D$68,3,FALSE)&gt;M40,0,1)</f>
        <v>0</v>
      </c>
    </row>
    <row r="41" spans="1:16">
      <c r="A41" t="s">
        <v>37</v>
      </c>
      <c r="B41">
        <v>20</v>
      </c>
      <c r="C41" t="s">
        <v>29</v>
      </c>
      <c r="D41">
        <v>13</v>
      </c>
      <c r="E41">
        <v>19</v>
      </c>
      <c r="F41">
        <v>1</v>
      </c>
      <c r="G41">
        <v>10</v>
      </c>
      <c r="H41">
        <v>8</v>
      </c>
      <c r="I41" t="str">
        <f>VLOOKUP(C41,Aux_Club!$G$3:$H$67,2,FALSE)</f>
        <v>Atl Tucuman</v>
      </c>
      <c r="J41">
        <f>VLOOKUP(A41,Aux_Torneo!$A$2:$C$39,3,FALSE)</f>
        <v>2</v>
      </c>
      <c r="K41">
        <f>_xlfn.XLOOKUP(A41,Aux_Torneo!A:A,Aux_Torneo!D:D)</f>
        <v>1</v>
      </c>
      <c r="L41" t="str">
        <f>_xlfn.XLOOKUP(A41,Aux_Torneo!A:A,Aux_Torneo!B:B)</f>
        <v>SIN</v>
      </c>
      <c r="M41" s="2">
        <f t="shared" si="0"/>
        <v>0.22807017543859648</v>
      </c>
      <c r="N41" s="2">
        <f>VLOOKUP(J41,Calculos!$A$3:$D$67,2,FALSE)</f>
        <v>0.7192982456140351</v>
      </c>
      <c r="O41" s="2">
        <f>VLOOKUP(J41,Calculos!$A$3:$D$72,3,FALSE)</f>
        <v>0.45614035087719296</v>
      </c>
      <c r="P41" s="5">
        <f>IF(VLOOKUP(J41,Calculos!$A$3:$D$68,3,FALSE)&gt;M41,0,1)</f>
        <v>0</v>
      </c>
    </row>
    <row r="42" spans="1:16">
      <c r="A42" t="s">
        <v>38</v>
      </c>
      <c r="B42">
        <v>1</v>
      </c>
      <c r="C42" t="s">
        <v>24</v>
      </c>
      <c r="D42">
        <v>45</v>
      </c>
      <c r="E42">
        <v>19</v>
      </c>
      <c r="F42">
        <v>14</v>
      </c>
      <c r="G42">
        <v>3</v>
      </c>
      <c r="H42">
        <v>2</v>
      </c>
      <c r="I42" t="str">
        <f>VLOOKUP(C42,Aux_Club!$G$3:$H$67,2,FALSE)</f>
        <v>Estudiantes (LP)</v>
      </c>
      <c r="J42">
        <f>VLOOKUP(A42,Aux_Torneo!$A$2:$C$39,3,FALSE)</f>
        <v>3</v>
      </c>
      <c r="K42">
        <f>_xlfn.XLOOKUP(A42,Aux_Torneo!A:A,Aux_Torneo!D:D)</f>
        <v>2</v>
      </c>
      <c r="L42" t="str">
        <f>_xlfn.XLOOKUP(A42,Aux_Torneo!A:A,Aux_Torneo!B:B)</f>
        <v>SIN</v>
      </c>
      <c r="M42" s="2">
        <f t="shared" si="0"/>
        <v>0.78947368421052633</v>
      </c>
      <c r="N42" s="2">
        <f>VLOOKUP(J42,Calculos!$A$3:$D$67,2,FALSE)</f>
        <v>0.78947368421052633</v>
      </c>
      <c r="O42" s="2">
        <f>VLOOKUP(J42,Calculos!$A$3:$D$72,3,FALSE)</f>
        <v>0.45175438596491213</v>
      </c>
      <c r="P42" s="5">
        <f>IF(VLOOKUP(J42,Calculos!$A$3:$D$68,3,FALSE)&gt;M42,0,1)</f>
        <v>1</v>
      </c>
    </row>
    <row r="43" spans="1:16">
      <c r="A43" t="s">
        <v>38</v>
      </c>
      <c r="B43">
        <v>2</v>
      </c>
      <c r="C43" t="s">
        <v>21</v>
      </c>
      <c r="D43">
        <v>43</v>
      </c>
      <c r="E43">
        <v>19</v>
      </c>
      <c r="F43">
        <v>13</v>
      </c>
      <c r="G43">
        <v>4</v>
      </c>
      <c r="H43">
        <v>2</v>
      </c>
      <c r="I43" t="str">
        <f>VLOOKUP(C43,Aux_Club!$G$3:$H$67,2,FALSE)</f>
        <v>Velez</v>
      </c>
      <c r="J43">
        <f>VLOOKUP(A43,Aux_Torneo!$A$2:$C$39,3,FALSE)</f>
        <v>3</v>
      </c>
      <c r="K43">
        <f>_xlfn.XLOOKUP(A43,Aux_Torneo!A:A,Aux_Torneo!D:D)</f>
        <v>2</v>
      </c>
      <c r="L43" t="str">
        <f>_xlfn.XLOOKUP(A43,Aux_Torneo!A:A,Aux_Torneo!B:B)</f>
        <v>SIN</v>
      </c>
      <c r="M43" s="2">
        <f t="shared" si="0"/>
        <v>0.75438596491228072</v>
      </c>
      <c r="N43" s="2">
        <f>VLOOKUP(J43,Calculos!$A$3:$D$67,2,FALSE)</f>
        <v>0.78947368421052633</v>
      </c>
      <c r="O43" s="2">
        <f>VLOOKUP(J43,Calculos!$A$3:$D$72,3,FALSE)</f>
        <v>0.45175438596491213</v>
      </c>
      <c r="P43" s="5">
        <f>IF(VLOOKUP(J43,Calculos!$A$3:$D$68,3,FALSE)&gt;M43,0,1)</f>
        <v>1</v>
      </c>
    </row>
    <row r="44" spans="1:16">
      <c r="A44" t="s">
        <v>38</v>
      </c>
      <c r="B44">
        <v>3</v>
      </c>
      <c r="C44" t="s">
        <v>28</v>
      </c>
      <c r="D44">
        <v>32</v>
      </c>
      <c r="E44">
        <v>19</v>
      </c>
      <c r="F44">
        <v>9</v>
      </c>
      <c r="G44">
        <v>5</v>
      </c>
      <c r="H44">
        <v>5</v>
      </c>
      <c r="I44" t="str">
        <f>VLOOKUP(C44,Aux_Club!$G$3:$H$67,2,FALSE)</f>
        <v>Arsenal</v>
      </c>
      <c r="J44">
        <f>VLOOKUP(A44,Aux_Torneo!$A$2:$C$39,3,FALSE)</f>
        <v>3</v>
      </c>
      <c r="K44">
        <f>_xlfn.XLOOKUP(A44,Aux_Torneo!A:A,Aux_Torneo!D:D)</f>
        <v>2</v>
      </c>
      <c r="L44" t="str">
        <f>_xlfn.XLOOKUP(A44,Aux_Torneo!A:A,Aux_Torneo!B:B)</f>
        <v>SIN</v>
      </c>
      <c r="M44" s="2">
        <f t="shared" si="0"/>
        <v>0.56140350877192979</v>
      </c>
      <c r="N44" s="2">
        <f>VLOOKUP(J44,Calculos!$A$3:$D$67,2,FALSE)</f>
        <v>0.78947368421052633</v>
      </c>
      <c r="O44" s="2">
        <f>VLOOKUP(J44,Calculos!$A$3:$D$72,3,FALSE)</f>
        <v>0.45175438596491213</v>
      </c>
      <c r="P44" s="5">
        <f>IF(VLOOKUP(J44,Calculos!$A$3:$D$68,3,FALSE)&gt;M44,0,1)</f>
        <v>1</v>
      </c>
    </row>
    <row r="45" spans="1:16">
      <c r="A45" t="s">
        <v>38</v>
      </c>
      <c r="B45">
        <v>4</v>
      </c>
      <c r="C45" t="s">
        <v>30</v>
      </c>
      <c r="D45">
        <v>31</v>
      </c>
      <c r="E45">
        <v>19</v>
      </c>
      <c r="F45">
        <v>8</v>
      </c>
      <c r="G45">
        <v>7</v>
      </c>
      <c r="H45">
        <v>4</v>
      </c>
      <c r="I45" t="str">
        <f>VLOOKUP(C45,Aux_Club!$G$3:$H$67,2,FALSE)</f>
        <v>River Plate</v>
      </c>
      <c r="J45">
        <f>VLOOKUP(A45,Aux_Torneo!$A$2:$C$39,3,FALSE)</f>
        <v>3</v>
      </c>
      <c r="K45">
        <f>_xlfn.XLOOKUP(A45,Aux_Torneo!A:A,Aux_Torneo!D:D)</f>
        <v>2</v>
      </c>
      <c r="L45" t="str">
        <f>_xlfn.XLOOKUP(A45,Aux_Torneo!A:A,Aux_Torneo!B:B)</f>
        <v>SIN</v>
      </c>
      <c r="M45" s="2">
        <f t="shared" si="0"/>
        <v>0.54385964912280704</v>
      </c>
      <c r="N45" s="2">
        <f>VLOOKUP(J45,Calculos!$A$3:$D$67,2,FALSE)</f>
        <v>0.78947368421052633</v>
      </c>
      <c r="O45" s="2">
        <f>VLOOKUP(J45,Calculos!$A$3:$D$72,3,FALSE)</f>
        <v>0.45175438596491213</v>
      </c>
      <c r="P45" s="5">
        <f>IF(VLOOKUP(J45,Calculos!$A$3:$D$68,3,FALSE)&gt;M45,0,1)</f>
        <v>1</v>
      </c>
    </row>
    <row r="46" spans="1:16">
      <c r="A46" t="s">
        <v>38</v>
      </c>
      <c r="B46">
        <v>5</v>
      </c>
      <c r="C46" t="s">
        <v>33</v>
      </c>
      <c r="D46">
        <v>29</v>
      </c>
      <c r="E46">
        <v>19</v>
      </c>
      <c r="F46">
        <v>7</v>
      </c>
      <c r="G46">
        <v>8</v>
      </c>
      <c r="H46">
        <v>4</v>
      </c>
      <c r="I46" t="str">
        <f>VLOOKUP(C46,Aux_Club!$G$3:$H$67,2,FALSE)</f>
        <v>Godoy Cruz</v>
      </c>
      <c r="J46">
        <f>VLOOKUP(A46,Aux_Torneo!$A$2:$C$39,3,FALSE)</f>
        <v>3</v>
      </c>
      <c r="K46">
        <f>_xlfn.XLOOKUP(A46,Aux_Torneo!A:A,Aux_Torneo!D:D)</f>
        <v>2</v>
      </c>
      <c r="L46" t="str">
        <f>_xlfn.XLOOKUP(A46,Aux_Torneo!A:A,Aux_Torneo!B:B)</f>
        <v>SIN</v>
      </c>
      <c r="M46" s="2">
        <f t="shared" si="0"/>
        <v>0.50877192982456143</v>
      </c>
      <c r="N46" s="2">
        <f>VLOOKUP(J46,Calculos!$A$3:$D$67,2,FALSE)</f>
        <v>0.78947368421052633</v>
      </c>
      <c r="O46" s="2">
        <f>VLOOKUP(J46,Calculos!$A$3:$D$72,3,FALSE)</f>
        <v>0.45175438596491213</v>
      </c>
      <c r="P46" s="5">
        <f>IF(VLOOKUP(J46,Calculos!$A$3:$D$68,3,FALSE)&gt;M46,0,1)</f>
        <v>1</v>
      </c>
    </row>
    <row r="47" spans="1:16">
      <c r="A47" t="s">
        <v>38</v>
      </c>
      <c r="B47">
        <v>6</v>
      </c>
      <c r="C47" t="s">
        <v>32</v>
      </c>
      <c r="D47">
        <v>29</v>
      </c>
      <c r="E47">
        <v>19</v>
      </c>
      <c r="F47">
        <v>8</v>
      </c>
      <c r="G47">
        <v>5</v>
      </c>
      <c r="H47">
        <v>6</v>
      </c>
      <c r="I47" t="str">
        <f>VLOOKUP(C47,Aux_Club!$G$3:$H$67,2,FALSE)</f>
        <v>Racing Club</v>
      </c>
      <c r="J47">
        <f>VLOOKUP(A47,Aux_Torneo!$A$2:$C$39,3,FALSE)</f>
        <v>3</v>
      </c>
      <c r="K47">
        <f>_xlfn.XLOOKUP(A47,Aux_Torneo!A:A,Aux_Torneo!D:D)</f>
        <v>2</v>
      </c>
      <c r="L47" t="str">
        <f>_xlfn.XLOOKUP(A47,Aux_Torneo!A:A,Aux_Torneo!B:B)</f>
        <v>SIN</v>
      </c>
      <c r="M47" s="2">
        <f t="shared" si="0"/>
        <v>0.50877192982456143</v>
      </c>
      <c r="N47" s="2">
        <f>VLOOKUP(J47,Calculos!$A$3:$D$67,2,FALSE)</f>
        <v>0.78947368421052633</v>
      </c>
      <c r="O47" s="2">
        <f>VLOOKUP(J47,Calculos!$A$3:$D$72,3,FALSE)</f>
        <v>0.45175438596491213</v>
      </c>
      <c r="P47" s="5">
        <f>IF(VLOOKUP(J47,Calculos!$A$3:$D$68,3,FALSE)&gt;M47,0,1)</f>
        <v>1</v>
      </c>
    </row>
    <row r="48" spans="1:16">
      <c r="A48" t="s">
        <v>38</v>
      </c>
      <c r="B48">
        <v>7</v>
      </c>
      <c r="C48" t="s">
        <v>25</v>
      </c>
      <c r="D48">
        <v>28</v>
      </c>
      <c r="E48">
        <v>19</v>
      </c>
      <c r="F48">
        <v>8</v>
      </c>
      <c r="G48">
        <v>4</v>
      </c>
      <c r="H48">
        <v>7</v>
      </c>
      <c r="I48" t="str">
        <f>VLOOKUP(C48,Aux_Club!$G$3:$H$67,2,FALSE)</f>
        <v>Lanus</v>
      </c>
      <c r="J48">
        <f>VLOOKUP(A48,Aux_Torneo!$A$2:$C$39,3,FALSE)</f>
        <v>3</v>
      </c>
      <c r="K48">
        <f>_xlfn.XLOOKUP(A48,Aux_Torneo!A:A,Aux_Torneo!D:D)</f>
        <v>2</v>
      </c>
      <c r="L48" t="str">
        <f>_xlfn.XLOOKUP(A48,Aux_Torneo!A:A,Aux_Torneo!B:B)</f>
        <v>SIN</v>
      </c>
      <c r="M48" s="2">
        <f t="shared" si="0"/>
        <v>0.49122807017543857</v>
      </c>
      <c r="N48" s="2">
        <f>VLOOKUP(J48,Calculos!$A$3:$D$67,2,FALSE)</f>
        <v>0.78947368421052633</v>
      </c>
      <c r="O48" s="2">
        <f>VLOOKUP(J48,Calculos!$A$3:$D$72,3,FALSE)</f>
        <v>0.45175438596491213</v>
      </c>
      <c r="P48" s="5">
        <f>IF(VLOOKUP(J48,Calculos!$A$3:$D$68,3,FALSE)&gt;M48,0,1)</f>
        <v>1</v>
      </c>
    </row>
    <row r="49" spans="1:16">
      <c r="A49" t="s">
        <v>38</v>
      </c>
      <c r="B49">
        <v>8</v>
      </c>
      <c r="C49" t="s">
        <v>39</v>
      </c>
      <c r="D49">
        <v>26</v>
      </c>
      <c r="E49">
        <v>19</v>
      </c>
      <c r="F49">
        <v>7</v>
      </c>
      <c r="G49">
        <v>5</v>
      </c>
      <c r="H49">
        <v>7</v>
      </c>
      <c r="I49" t="str">
        <f>VLOOKUP(C49,Aux_Club!$G$3:$H$67,2,FALSE)</f>
        <v>All Boys</v>
      </c>
      <c r="J49">
        <f>VLOOKUP(A49,Aux_Torneo!$A$2:$C$39,3,FALSE)</f>
        <v>3</v>
      </c>
      <c r="K49">
        <f>_xlfn.XLOOKUP(A49,Aux_Torneo!A:A,Aux_Torneo!D:D)</f>
        <v>2</v>
      </c>
      <c r="L49" t="str">
        <f>_xlfn.XLOOKUP(A49,Aux_Torneo!A:A,Aux_Torneo!B:B)</f>
        <v>SIN</v>
      </c>
      <c r="M49" s="2">
        <f t="shared" si="0"/>
        <v>0.45614035087719296</v>
      </c>
      <c r="N49" s="2">
        <f>VLOOKUP(J49,Calculos!$A$3:$D$67,2,FALSE)</f>
        <v>0.78947368421052633</v>
      </c>
      <c r="O49" s="2">
        <f>VLOOKUP(J49,Calculos!$A$3:$D$72,3,FALSE)</f>
        <v>0.45175438596491213</v>
      </c>
      <c r="P49" s="5">
        <f>IF(VLOOKUP(J49,Calculos!$A$3:$D$68,3,FALSE)&gt;M49,0,1)</f>
        <v>1</v>
      </c>
    </row>
    <row r="50" spans="1:16">
      <c r="A50" t="s">
        <v>38</v>
      </c>
      <c r="B50">
        <v>9</v>
      </c>
      <c r="C50" t="s">
        <v>18</v>
      </c>
      <c r="D50">
        <v>26</v>
      </c>
      <c r="E50">
        <v>19</v>
      </c>
      <c r="F50">
        <v>6</v>
      </c>
      <c r="G50">
        <v>8</v>
      </c>
      <c r="H50">
        <v>5</v>
      </c>
      <c r="I50" t="str">
        <f>VLOOKUP(C50,Aux_Club!$G$3:$H$67,2,FALSE)</f>
        <v>Newells</v>
      </c>
      <c r="J50">
        <f>VLOOKUP(A50,Aux_Torneo!$A$2:$C$39,3,FALSE)</f>
        <v>3</v>
      </c>
      <c r="K50">
        <f>_xlfn.XLOOKUP(A50,Aux_Torneo!A:A,Aux_Torneo!D:D)</f>
        <v>2</v>
      </c>
      <c r="L50" t="str">
        <f>_xlfn.XLOOKUP(A50,Aux_Torneo!A:A,Aux_Torneo!B:B)</f>
        <v>SIN</v>
      </c>
      <c r="M50" s="2">
        <f t="shared" si="0"/>
        <v>0.45614035087719296</v>
      </c>
      <c r="N50" s="2">
        <f>VLOOKUP(J50,Calculos!$A$3:$D$67,2,FALSE)</f>
        <v>0.78947368421052633</v>
      </c>
      <c r="O50" s="2">
        <f>VLOOKUP(J50,Calculos!$A$3:$D$72,3,FALSE)</f>
        <v>0.45175438596491213</v>
      </c>
      <c r="P50" s="5">
        <f>IF(VLOOKUP(J50,Calculos!$A$3:$D$68,3,FALSE)&gt;M50,0,1)</f>
        <v>1</v>
      </c>
    </row>
    <row r="51" spans="1:16">
      <c r="A51" t="s">
        <v>38</v>
      </c>
      <c r="B51">
        <v>10</v>
      </c>
      <c r="C51" t="s">
        <v>19</v>
      </c>
      <c r="D51">
        <v>26</v>
      </c>
      <c r="E51">
        <v>19</v>
      </c>
      <c r="F51">
        <v>7</v>
      </c>
      <c r="G51">
        <v>5</v>
      </c>
      <c r="H51">
        <v>7</v>
      </c>
      <c r="I51" t="str">
        <f>VLOOKUP(C51,Aux_Club!$G$3:$H$67,2,FALSE)</f>
        <v>Colon</v>
      </c>
      <c r="J51">
        <f>VLOOKUP(A51,Aux_Torneo!$A$2:$C$39,3,FALSE)</f>
        <v>3</v>
      </c>
      <c r="K51">
        <f>_xlfn.XLOOKUP(A51,Aux_Torneo!A:A,Aux_Torneo!D:D)</f>
        <v>2</v>
      </c>
      <c r="L51" t="str">
        <f>_xlfn.XLOOKUP(A51,Aux_Torneo!A:A,Aux_Torneo!B:B)</f>
        <v>SIN</v>
      </c>
      <c r="M51" s="2">
        <f t="shared" si="0"/>
        <v>0.45614035087719296</v>
      </c>
      <c r="N51" s="2">
        <f>VLOOKUP(J51,Calculos!$A$3:$D$67,2,FALSE)</f>
        <v>0.78947368421052633</v>
      </c>
      <c r="O51" s="2">
        <f>VLOOKUP(J51,Calculos!$A$3:$D$72,3,FALSE)</f>
        <v>0.45175438596491213</v>
      </c>
      <c r="P51" s="5">
        <f>IF(VLOOKUP(J51,Calculos!$A$3:$D$68,3,FALSE)&gt;M51,0,1)</f>
        <v>1</v>
      </c>
    </row>
    <row r="52" spans="1:16">
      <c r="A52" t="s">
        <v>38</v>
      </c>
      <c r="B52">
        <v>11</v>
      </c>
      <c r="C52" t="s">
        <v>36</v>
      </c>
      <c r="D52">
        <v>25</v>
      </c>
      <c r="E52">
        <v>19</v>
      </c>
      <c r="F52">
        <v>7</v>
      </c>
      <c r="G52">
        <v>4</v>
      </c>
      <c r="H52">
        <v>8</v>
      </c>
      <c r="I52" t="str">
        <f>VLOOKUP(C52,Aux_Club!$G$3:$H$67,2,FALSE)</f>
        <v>Tigre</v>
      </c>
      <c r="J52">
        <f>VLOOKUP(A52,Aux_Torneo!$A$2:$C$39,3,FALSE)</f>
        <v>3</v>
      </c>
      <c r="K52">
        <f>_xlfn.XLOOKUP(A52,Aux_Torneo!A:A,Aux_Torneo!D:D)</f>
        <v>2</v>
      </c>
      <c r="L52" t="str">
        <f>_xlfn.XLOOKUP(A52,Aux_Torneo!A:A,Aux_Torneo!B:B)</f>
        <v>SIN</v>
      </c>
      <c r="M52" s="2">
        <f t="shared" si="0"/>
        <v>0.43859649122807015</v>
      </c>
      <c r="N52" s="2">
        <f>VLOOKUP(J52,Calculos!$A$3:$D$67,2,FALSE)</f>
        <v>0.78947368421052633</v>
      </c>
      <c r="O52" s="2">
        <f>VLOOKUP(J52,Calculos!$A$3:$D$72,3,FALSE)</f>
        <v>0.45175438596491213</v>
      </c>
      <c r="P52" s="5">
        <f>IF(VLOOKUP(J52,Calculos!$A$3:$D$68,3,FALSE)&gt;M52,0,1)</f>
        <v>0</v>
      </c>
    </row>
    <row r="53" spans="1:16">
      <c r="A53" t="s">
        <v>38</v>
      </c>
      <c r="B53">
        <v>12</v>
      </c>
      <c r="C53" t="s">
        <v>27</v>
      </c>
      <c r="D53">
        <v>25</v>
      </c>
      <c r="E53">
        <v>19</v>
      </c>
      <c r="F53">
        <v>7</v>
      </c>
      <c r="G53">
        <v>4</v>
      </c>
      <c r="H53">
        <v>8</v>
      </c>
      <c r="I53" t="str">
        <f>VLOOKUP(C53,Aux_Club!$G$3:$H$67,2,FALSE)</f>
        <v>Boca Juniors</v>
      </c>
      <c r="J53">
        <f>VLOOKUP(A53,Aux_Torneo!$A$2:$C$39,3,FALSE)</f>
        <v>3</v>
      </c>
      <c r="K53">
        <f>_xlfn.XLOOKUP(A53,Aux_Torneo!A:A,Aux_Torneo!D:D)</f>
        <v>2</v>
      </c>
      <c r="L53" t="str">
        <f>_xlfn.XLOOKUP(A53,Aux_Torneo!A:A,Aux_Torneo!B:B)</f>
        <v>SIN</v>
      </c>
      <c r="M53" s="2">
        <f t="shared" si="0"/>
        <v>0.43859649122807015</v>
      </c>
      <c r="N53" s="2">
        <f>VLOOKUP(J53,Calculos!$A$3:$D$67,2,FALSE)</f>
        <v>0.78947368421052633</v>
      </c>
      <c r="O53" s="2">
        <f>VLOOKUP(J53,Calculos!$A$3:$D$72,3,FALSE)</f>
        <v>0.45175438596491213</v>
      </c>
      <c r="P53" s="5">
        <f>IF(VLOOKUP(J53,Calculos!$A$3:$D$68,3,FALSE)&gt;M53,0,1)</f>
        <v>0</v>
      </c>
    </row>
    <row r="54" spans="1:16">
      <c r="A54" t="s">
        <v>38</v>
      </c>
      <c r="B54">
        <v>13</v>
      </c>
      <c r="C54" t="s">
        <v>22</v>
      </c>
      <c r="D54">
        <v>24</v>
      </c>
      <c r="E54">
        <v>19</v>
      </c>
      <c r="F54">
        <v>6</v>
      </c>
      <c r="G54">
        <v>6</v>
      </c>
      <c r="H54">
        <v>7</v>
      </c>
      <c r="I54" t="str">
        <f>VLOOKUP(C54,Aux_Club!$G$3:$H$67,2,FALSE)</f>
        <v>Argentinos</v>
      </c>
      <c r="J54">
        <f>VLOOKUP(A54,Aux_Torneo!$A$2:$C$39,3,FALSE)</f>
        <v>3</v>
      </c>
      <c r="K54">
        <f>_xlfn.XLOOKUP(A54,Aux_Torneo!A:A,Aux_Torneo!D:D)</f>
        <v>2</v>
      </c>
      <c r="L54" t="str">
        <f>_xlfn.XLOOKUP(A54,Aux_Torneo!A:A,Aux_Torneo!B:B)</f>
        <v>SIN</v>
      </c>
      <c r="M54" s="2">
        <f t="shared" si="0"/>
        <v>0.42105263157894735</v>
      </c>
      <c r="N54" s="2">
        <f>VLOOKUP(J54,Calculos!$A$3:$D$67,2,FALSE)</f>
        <v>0.78947368421052633</v>
      </c>
      <c r="O54" s="2">
        <f>VLOOKUP(J54,Calculos!$A$3:$D$72,3,FALSE)</f>
        <v>0.45175438596491213</v>
      </c>
      <c r="P54" s="5">
        <f>IF(VLOOKUP(J54,Calculos!$A$3:$D$68,3,FALSE)&gt;M54,0,1)</f>
        <v>0</v>
      </c>
    </row>
    <row r="55" spans="1:16">
      <c r="A55" t="s">
        <v>38</v>
      </c>
      <c r="B55">
        <v>14</v>
      </c>
      <c r="C55" t="s">
        <v>23</v>
      </c>
      <c r="D55">
        <v>24</v>
      </c>
      <c r="E55">
        <v>19</v>
      </c>
      <c r="F55">
        <v>6</v>
      </c>
      <c r="G55">
        <v>6</v>
      </c>
      <c r="H55">
        <v>7</v>
      </c>
      <c r="I55" t="str">
        <f>VLOOKUP(C55,Aux_Club!$G$3:$H$67,2,FALSE)</f>
        <v>San Lorenzo</v>
      </c>
      <c r="J55">
        <f>VLOOKUP(A55,Aux_Torneo!$A$2:$C$39,3,FALSE)</f>
        <v>3</v>
      </c>
      <c r="K55">
        <f>_xlfn.XLOOKUP(A55,Aux_Torneo!A:A,Aux_Torneo!D:D)</f>
        <v>2</v>
      </c>
      <c r="L55" t="str">
        <f>_xlfn.XLOOKUP(A55,Aux_Torneo!A:A,Aux_Torneo!B:B)</f>
        <v>SIN</v>
      </c>
      <c r="M55" s="2">
        <f t="shared" si="0"/>
        <v>0.42105263157894735</v>
      </c>
      <c r="N55" s="2">
        <f>VLOOKUP(J55,Calculos!$A$3:$D$67,2,FALSE)</f>
        <v>0.78947368421052633</v>
      </c>
      <c r="O55" s="2">
        <f>VLOOKUP(J55,Calculos!$A$3:$D$72,3,FALSE)</f>
        <v>0.45175438596491213</v>
      </c>
      <c r="P55" s="5">
        <f>IF(VLOOKUP(J55,Calculos!$A$3:$D$68,3,FALSE)&gt;M55,0,1)</f>
        <v>0</v>
      </c>
    </row>
    <row r="56" spans="1:16">
      <c r="A56" t="s">
        <v>38</v>
      </c>
      <c r="B56">
        <v>15</v>
      </c>
      <c r="C56" t="s">
        <v>17</v>
      </c>
      <c r="D56">
        <v>20</v>
      </c>
      <c r="E56">
        <v>19</v>
      </c>
      <c r="F56">
        <v>4</v>
      </c>
      <c r="G56">
        <v>8</v>
      </c>
      <c r="H56">
        <v>7</v>
      </c>
      <c r="I56" t="str">
        <f>VLOOKUP(C56,Aux_Club!$G$3:$H$67,2,FALSE)</f>
        <v>Banfield</v>
      </c>
      <c r="J56">
        <f>VLOOKUP(A56,Aux_Torneo!$A$2:$C$39,3,FALSE)</f>
        <v>3</v>
      </c>
      <c r="K56">
        <f>_xlfn.XLOOKUP(A56,Aux_Torneo!A:A,Aux_Torneo!D:D)</f>
        <v>2</v>
      </c>
      <c r="L56" t="str">
        <f>_xlfn.XLOOKUP(A56,Aux_Torneo!A:A,Aux_Torneo!B:B)</f>
        <v>SIN</v>
      </c>
      <c r="M56" s="2">
        <f t="shared" si="0"/>
        <v>0.35087719298245612</v>
      </c>
      <c r="N56" s="2">
        <f>VLOOKUP(J56,Calculos!$A$3:$D$67,2,FALSE)</f>
        <v>0.78947368421052633</v>
      </c>
      <c r="O56" s="2">
        <f>VLOOKUP(J56,Calculos!$A$3:$D$72,3,FALSE)</f>
        <v>0.45175438596491213</v>
      </c>
      <c r="P56" s="5">
        <f>IF(VLOOKUP(J56,Calculos!$A$3:$D$68,3,FALSE)&gt;M56,0,1)</f>
        <v>0</v>
      </c>
    </row>
    <row r="57" spans="1:16">
      <c r="A57" t="s">
        <v>38</v>
      </c>
      <c r="B57">
        <v>16</v>
      </c>
      <c r="C57" t="s">
        <v>40</v>
      </c>
      <c r="D57">
        <v>19</v>
      </c>
      <c r="E57">
        <v>19</v>
      </c>
      <c r="F57">
        <v>4</v>
      </c>
      <c r="G57">
        <v>7</v>
      </c>
      <c r="H57">
        <v>8</v>
      </c>
      <c r="I57" t="str">
        <f>VLOOKUP(C57,Aux_Club!$G$3:$H$67,2,FALSE)</f>
        <v>Quilmes</v>
      </c>
      <c r="J57">
        <f>VLOOKUP(A57,Aux_Torneo!$A$2:$C$39,3,FALSE)</f>
        <v>3</v>
      </c>
      <c r="K57">
        <f>_xlfn.XLOOKUP(A57,Aux_Torneo!A:A,Aux_Torneo!D:D)</f>
        <v>2</v>
      </c>
      <c r="L57" t="str">
        <f>_xlfn.XLOOKUP(A57,Aux_Torneo!A:A,Aux_Torneo!B:B)</f>
        <v>SIN</v>
      </c>
      <c r="M57" s="2">
        <f t="shared" si="0"/>
        <v>0.33333333333333331</v>
      </c>
      <c r="N57" s="2">
        <f>VLOOKUP(J57,Calculos!$A$3:$D$67,2,FALSE)</f>
        <v>0.78947368421052633</v>
      </c>
      <c r="O57" s="2">
        <f>VLOOKUP(J57,Calculos!$A$3:$D$72,3,FALSE)</f>
        <v>0.45175438596491213</v>
      </c>
      <c r="P57" s="5">
        <f>IF(VLOOKUP(J57,Calculos!$A$3:$D$68,3,FALSE)&gt;M57,0,1)</f>
        <v>0</v>
      </c>
    </row>
    <row r="58" spans="1:16">
      <c r="A58" t="s">
        <v>38</v>
      </c>
      <c r="B58">
        <v>17</v>
      </c>
      <c r="C58" t="s">
        <v>41</v>
      </c>
      <c r="D58">
        <v>18</v>
      </c>
      <c r="E58">
        <v>19</v>
      </c>
      <c r="F58">
        <v>5</v>
      </c>
      <c r="G58">
        <v>3</v>
      </c>
      <c r="H58">
        <v>11</v>
      </c>
      <c r="I58" t="str">
        <f>VLOOKUP(C58,Aux_Club!$G$3:$H$67,2,FALSE)</f>
        <v>Olimpo</v>
      </c>
      <c r="J58">
        <f>VLOOKUP(A58,Aux_Torneo!$A$2:$C$39,3,FALSE)</f>
        <v>3</v>
      </c>
      <c r="K58">
        <f>_xlfn.XLOOKUP(A58,Aux_Torneo!A:A,Aux_Torneo!D:D)</f>
        <v>2</v>
      </c>
      <c r="L58" t="str">
        <f>_xlfn.XLOOKUP(A58,Aux_Torneo!A:A,Aux_Torneo!B:B)</f>
        <v>SIN</v>
      </c>
      <c r="M58" s="2">
        <f t="shared" si="0"/>
        <v>0.31578947368421051</v>
      </c>
      <c r="N58" s="2">
        <f>VLOOKUP(J58,Calculos!$A$3:$D$67,2,FALSE)</f>
        <v>0.78947368421052633</v>
      </c>
      <c r="O58" s="2">
        <f>VLOOKUP(J58,Calculos!$A$3:$D$72,3,FALSE)</f>
        <v>0.45175438596491213</v>
      </c>
      <c r="P58" s="5">
        <f>IF(VLOOKUP(J58,Calculos!$A$3:$D$68,3,FALSE)&gt;M58,0,1)</f>
        <v>0</v>
      </c>
    </row>
    <row r="59" spans="1:16">
      <c r="A59" t="s">
        <v>38</v>
      </c>
      <c r="B59">
        <v>18</v>
      </c>
      <c r="C59" t="s">
        <v>35</v>
      </c>
      <c r="D59">
        <v>16</v>
      </c>
      <c r="E59">
        <v>19</v>
      </c>
      <c r="F59">
        <v>4</v>
      </c>
      <c r="G59">
        <v>4</v>
      </c>
      <c r="H59">
        <v>11</v>
      </c>
      <c r="I59" t="str">
        <f>VLOOKUP(C59,Aux_Club!$G$3:$H$67,2,FALSE)</f>
        <v>Huracan</v>
      </c>
      <c r="J59">
        <f>VLOOKUP(A59,Aux_Torneo!$A$2:$C$39,3,FALSE)</f>
        <v>3</v>
      </c>
      <c r="K59">
        <f>_xlfn.XLOOKUP(A59,Aux_Torneo!A:A,Aux_Torneo!D:D)</f>
        <v>2</v>
      </c>
      <c r="L59" t="str">
        <f>_xlfn.XLOOKUP(A59,Aux_Torneo!A:A,Aux_Torneo!B:B)</f>
        <v>SIN</v>
      </c>
      <c r="M59" s="2">
        <f t="shared" si="0"/>
        <v>0.2807017543859649</v>
      </c>
      <c r="N59" s="2">
        <f>VLOOKUP(J59,Calculos!$A$3:$D$67,2,FALSE)</f>
        <v>0.78947368421052633</v>
      </c>
      <c r="O59" s="2">
        <f>VLOOKUP(J59,Calculos!$A$3:$D$72,3,FALSE)</f>
        <v>0.45175438596491213</v>
      </c>
      <c r="P59" s="5">
        <f>IF(VLOOKUP(J59,Calculos!$A$3:$D$68,3,FALSE)&gt;M59,0,1)</f>
        <v>0</v>
      </c>
    </row>
    <row r="60" spans="1:16">
      <c r="A60" t="s">
        <v>38</v>
      </c>
      <c r="B60">
        <v>19</v>
      </c>
      <c r="C60" t="s">
        <v>34</v>
      </c>
      <c r="D60">
        <v>15</v>
      </c>
      <c r="E60">
        <v>19</v>
      </c>
      <c r="F60">
        <v>3</v>
      </c>
      <c r="G60">
        <v>6</v>
      </c>
      <c r="H60">
        <v>10</v>
      </c>
      <c r="I60" t="str">
        <f>VLOOKUP(C60,Aux_Club!$G$3:$H$67,2,FALSE)</f>
        <v>Gimnasia (LP)</v>
      </c>
      <c r="J60">
        <f>VLOOKUP(A60,Aux_Torneo!$A$2:$C$39,3,FALSE)</f>
        <v>3</v>
      </c>
      <c r="K60">
        <f>_xlfn.XLOOKUP(A60,Aux_Torneo!A:A,Aux_Torneo!D:D)</f>
        <v>2</v>
      </c>
      <c r="L60" t="str">
        <f>_xlfn.XLOOKUP(A60,Aux_Torneo!A:A,Aux_Torneo!B:B)</f>
        <v>SIN</v>
      </c>
      <c r="M60" s="2">
        <f t="shared" si="0"/>
        <v>0.26315789473684209</v>
      </c>
      <c r="N60" s="2">
        <f>VLOOKUP(J60,Calculos!$A$3:$D$67,2,FALSE)</f>
        <v>0.78947368421052633</v>
      </c>
      <c r="O60" s="2">
        <f>VLOOKUP(J60,Calculos!$A$3:$D$72,3,FALSE)</f>
        <v>0.45175438596491213</v>
      </c>
      <c r="P60" s="5">
        <f>IF(VLOOKUP(J60,Calculos!$A$3:$D$68,3,FALSE)&gt;M60,0,1)</f>
        <v>0</v>
      </c>
    </row>
    <row r="61" spans="1:16">
      <c r="A61" t="s">
        <v>38</v>
      </c>
      <c r="B61">
        <v>20</v>
      </c>
      <c r="C61" t="s">
        <v>20</v>
      </c>
      <c r="D61">
        <v>14</v>
      </c>
      <c r="E61">
        <v>19</v>
      </c>
      <c r="F61">
        <v>2</v>
      </c>
      <c r="G61">
        <v>8</v>
      </c>
      <c r="H61">
        <v>9</v>
      </c>
      <c r="I61" t="str">
        <f>VLOOKUP(C61,Aux_Club!$G$3:$H$67,2,FALSE)</f>
        <v>Independiente</v>
      </c>
      <c r="J61">
        <f>VLOOKUP(A61,Aux_Torneo!$A$2:$C$39,3,FALSE)</f>
        <v>3</v>
      </c>
      <c r="K61">
        <f>_xlfn.XLOOKUP(A61,Aux_Torneo!A:A,Aux_Torneo!D:D)</f>
        <v>2</v>
      </c>
      <c r="L61" t="str">
        <f>_xlfn.XLOOKUP(A61,Aux_Torneo!A:A,Aux_Torneo!B:B)</f>
        <v>SIN</v>
      </c>
      <c r="M61" s="2">
        <f t="shared" si="0"/>
        <v>0.24561403508771928</v>
      </c>
      <c r="N61" s="2">
        <f>VLOOKUP(J61,Calculos!$A$3:$D$67,2,FALSE)</f>
        <v>0.78947368421052633</v>
      </c>
      <c r="O61" s="2">
        <f>VLOOKUP(J61,Calculos!$A$3:$D$72,3,FALSE)</f>
        <v>0.45175438596491213</v>
      </c>
      <c r="P61" s="5">
        <f>IF(VLOOKUP(J61,Calculos!$A$3:$D$68,3,FALSE)&gt;M61,0,1)</f>
        <v>0</v>
      </c>
    </row>
    <row r="62" spans="1:16">
      <c r="A62" t="s">
        <v>42</v>
      </c>
      <c r="B62">
        <v>1</v>
      </c>
      <c r="C62" t="s">
        <v>21</v>
      </c>
      <c r="D62">
        <v>39</v>
      </c>
      <c r="E62">
        <v>19</v>
      </c>
      <c r="F62">
        <v>12</v>
      </c>
      <c r="G62">
        <v>3</v>
      </c>
      <c r="H62">
        <v>4</v>
      </c>
      <c r="I62" t="str">
        <f>VLOOKUP(C62,Aux_Club!$G$3:$H$67,2,FALSE)</f>
        <v>Velez</v>
      </c>
      <c r="J62">
        <f>VLOOKUP(A62,Aux_Torneo!$A$2:$C$39,3,FALSE)</f>
        <v>4</v>
      </c>
      <c r="K62">
        <f>_xlfn.XLOOKUP(A62,Aux_Torneo!A:A,Aux_Torneo!D:D)</f>
        <v>2</v>
      </c>
      <c r="L62" t="str">
        <f>_xlfn.XLOOKUP(A62,Aux_Torneo!A:A,Aux_Torneo!B:B)</f>
        <v>SIN</v>
      </c>
      <c r="M62" s="2">
        <f t="shared" si="0"/>
        <v>0.68421052631578949</v>
      </c>
      <c r="N62" s="2">
        <f>VLOOKUP(J62,Calculos!$A$3:$D$67,2,FALSE)</f>
        <v>0.68421052631578949</v>
      </c>
      <c r="O62" s="2">
        <f>VLOOKUP(J62,Calculos!$A$3:$D$72,3,FALSE)</f>
        <v>0.44912280701754381</v>
      </c>
      <c r="P62" s="5">
        <f>IF(VLOOKUP(J62,Calculos!$A$3:$D$68,3,FALSE)&gt;M62,0,1)</f>
        <v>1</v>
      </c>
    </row>
    <row r="63" spans="1:16">
      <c r="A63" t="s">
        <v>42</v>
      </c>
      <c r="B63">
        <v>2</v>
      </c>
      <c r="C63" t="s">
        <v>25</v>
      </c>
      <c r="D63">
        <v>35</v>
      </c>
      <c r="E63">
        <v>19</v>
      </c>
      <c r="F63">
        <v>10</v>
      </c>
      <c r="G63">
        <v>5</v>
      </c>
      <c r="H63">
        <v>4</v>
      </c>
      <c r="I63" t="str">
        <f>VLOOKUP(C63,Aux_Club!$G$3:$H$67,2,FALSE)</f>
        <v>Lanus</v>
      </c>
      <c r="J63">
        <f>VLOOKUP(A63,Aux_Torneo!$A$2:$C$39,3,FALSE)</f>
        <v>4</v>
      </c>
      <c r="K63">
        <f>_xlfn.XLOOKUP(A63,Aux_Torneo!A:A,Aux_Torneo!D:D)</f>
        <v>2</v>
      </c>
      <c r="L63" t="str">
        <f>_xlfn.XLOOKUP(A63,Aux_Torneo!A:A,Aux_Torneo!B:B)</f>
        <v>SIN</v>
      </c>
      <c r="M63" s="2">
        <f t="shared" si="0"/>
        <v>0.61403508771929827</v>
      </c>
      <c r="N63" s="2">
        <f>VLOOKUP(J63,Calculos!$A$3:$D$67,2,FALSE)</f>
        <v>0.68421052631578949</v>
      </c>
      <c r="O63" s="2">
        <f>VLOOKUP(J63,Calculos!$A$3:$D$72,3,FALSE)</f>
        <v>0.44912280701754381</v>
      </c>
      <c r="P63" s="5">
        <f>IF(VLOOKUP(J63,Calculos!$A$3:$D$68,3,FALSE)&gt;M63,0,1)</f>
        <v>1</v>
      </c>
    </row>
    <row r="64" spans="1:16">
      <c r="A64" t="s">
        <v>42</v>
      </c>
      <c r="B64">
        <v>3</v>
      </c>
      <c r="C64" t="s">
        <v>33</v>
      </c>
      <c r="D64">
        <v>34</v>
      </c>
      <c r="E64">
        <v>19</v>
      </c>
      <c r="F64">
        <v>10</v>
      </c>
      <c r="G64">
        <v>4</v>
      </c>
      <c r="H64">
        <v>5</v>
      </c>
      <c r="I64" t="str">
        <f>VLOOKUP(C64,Aux_Club!$G$3:$H$67,2,FALSE)</f>
        <v>Godoy Cruz</v>
      </c>
      <c r="J64">
        <f>VLOOKUP(A64,Aux_Torneo!$A$2:$C$39,3,FALSE)</f>
        <v>4</v>
      </c>
      <c r="K64">
        <f>_xlfn.XLOOKUP(A64,Aux_Torneo!A:A,Aux_Torneo!D:D)</f>
        <v>2</v>
      </c>
      <c r="L64" t="str">
        <f>_xlfn.XLOOKUP(A64,Aux_Torneo!A:A,Aux_Torneo!B:B)</f>
        <v>SIN</v>
      </c>
      <c r="M64" s="2">
        <f t="shared" si="0"/>
        <v>0.59649122807017541</v>
      </c>
      <c r="N64" s="2">
        <f>VLOOKUP(J64,Calculos!$A$3:$D$67,2,FALSE)</f>
        <v>0.68421052631578949</v>
      </c>
      <c r="O64" s="2">
        <f>VLOOKUP(J64,Calculos!$A$3:$D$72,3,FALSE)</f>
        <v>0.44912280701754381</v>
      </c>
      <c r="P64" s="5">
        <f>IF(VLOOKUP(J64,Calculos!$A$3:$D$68,3,FALSE)&gt;M64,0,1)</f>
        <v>1</v>
      </c>
    </row>
    <row r="65" spans="1:16">
      <c r="A65" t="s">
        <v>42</v>
      </c>
      <c r="B65">
        <v>4</v>
      </c>
      <c r="C65" t="s">
        <v>41</v>
      </c>
      <c r="D65">
        <v>30</v>
      </c>
      <c r="E65">
        <v>19</v>
      </c>
      <c r="F65">
        <v>8</v>
      </c>
      <c r="G65">
        <v>6</v>
      </c>
      <c r="H65">
        <v>5</v>
      </c>
      <c r="I65" t="str">
        <f>VLOOKUP(C65,Aux_Club!$G$3:$H$67,2,FALSE)</f>
        <v>Olimpo</v>
      </c>
      <c r="J65">
        <f>VLOOKUP(A65,Aux_Torneo!$A$2:$C$39,3,FALSE)</f>
        <v>4</v>
      </c>
      <c r="K65">
        <f>_xlfn.XLOOKUP(A65,Aux_Torneo!A:A,Aux_Torneo!D:D)</f>
        <v>2</v>
      </c>
      <c r="L65" t="str">
        <f>_xlfn.XLOOKUP(A65,Aux_Torneo!A:A,Aux_Torneo!B:B)</f>
        <v>SIN</v>
      </c>
      <c r="M65" s="2">
        <f t="shared" si="0"/>
        <v>0.52631578947368418</v>
      </c>
      <c r="N65" s="2">
        <f>VLOOKUP(J65,Calculos!$A$3:$D$67,2,FALSE)</f>
        <v>0.68421052631578949</v>
      </c>
      <c r="O65" s="2">
        <f>VLOOKUP(J65,Calculos!$A$3:$D$72,3,FALSE)</f>
        <v>0.44912280701754381</v>
      </c>
      <c r="P65" s="5">
        <f>IF(VLOOKUP(J65,Calculos!$A$3:$D$68,3,FALSE)&gt;M65,0,1)</f>
        <v>1</v>
      </c>
    </row>
    <row r="66" spans="1:16">
      <c r="A66" t="s">
        <v>42</v>
      </c>
      <c r="B66">
        <v>5</v>
      </c>
      <c r="C66" t="s">
        <v>22</v>
      </c>
      <c r="D66">
        <v>30</v>
      </c>
      <c r="E66">
        <v>19</v>
      </c>
      <c r="F66">
        <v>7</v>
      </c>
      <c r="G66">
        <v>9</v>
      </c>
      <c r="H66">
        <v>3</v>
      </c>
      <c r="I66" t="str">
        <f>VLOOKUP(C66,Aux_Club!$G$3:$H$67,2,FALSE)</f>
        <v>Argentinos</v>
      </c>
      <c r="J66">
        <f>VLOOKUP(A66,Aux_Torneo!$A$2:$C$39,3,FALSE)</f>
        <v>4</v>
      </c>
      <c r="K66">
        <f>_xlfn.XLOOKUP(A66,Aux_Torneo!A:A,Aux_Torneo!D:D)</f>
        <v>2</v>
      </c>
      <c r="L66" t="str">
        <f>_xlfn.XLOOKUP(A66,Aux_Torneo!A:A,Aux_Torneo!B:B)</f>
        <v>SIN</v>
      </c>
      <c r="M66" s="2">
        <f t="shared" si="0"/>
        <v>0.52631578947368418</v>
      </c>
      <c r="N66" s="2">
        <f>VLOOKUP(J66,Calculos!$A$3:$D$67,2,FALSE)</f>
        <v>0.68421052631578949</v>
      </c>
      <c r="O66" s="2">
        <f>VLOOKUP(J66,Calculos!$A$3:$D$72,3,FALSE)</f>
        <v>0.44912280701754381</v>
      </c>
      <c r="P66" s="5">
        <f>IF(VLOOKUP(J66,Calculos!$A$3:$D$68,3,FALSE)&gt;M66,0,1)</f>
        <v>1</v>
      </c>
    </row>
    <row r="67" spans="1:16">
      <c r="A67" t="s">
        <v>42</v>
      </c>
      <c r="B67">
        <v>6</v>
      </c>
      <c r="C67" t="s">
        <v>20</v>
      </c>
      <c r="D67">
        <v>29</v>
      </c>
      <c r="E67">
        <v>19</v>
      </c>
      <c r="F67">
        <v>7</v>
      </c>
      <c r="G67">
        <v>8</v>
      </c>
      <c r="H67">
        <v>4</v>
      </c>
      <c r="I67" t="str">
        <f>VLOOKUP(C67,Aux_Club!$G$3:$H$67,2,FALSE)</f>
        <v>Independiente</v>
      </c>
      <c r="J67">
        <f>VLOOKUP(A67,Aux_Torneo!$A$2:$C$39,3,FALSE)</f>
        <v>4</v>
      </c>
      <c r="K67">
        <f>_xlfn.XLOOKUP(A67,Aux_Torneo!A:A,Aux_Torneo!D:D)</f>
        <v>2</v>
      </c>
      <c r="L67" t="str">
        <f>_xlfn.XLOOKUP(A67,Aux_Torneo!A:A,Aux_Torneo!B:B)</f>
        <v>SIN</v>
      </c>
      <c r="M67" s="2">
        <f t="shared" ref="M67:M130" si="1">D67/(E67*3)</f>
        <v>0.50877192982456143</v>
      </c>
      <c r="N67" s="2">
        <f>VLOOKUP(J67,Calculos!$A$3:$D$67,2,FALSE)</f>
        <v>0.68421052631578949</v>
      </c>
      <c r="O67" s="2">
        <f>VLOOKUP(J67,Calculos!$A$3:$D$72,3,FALSE)</f>
        <v>0.44912280701754381</v>
      </c>
      <c r="P67" s="5">
        <f>IF(VLOOKUP(J67,Calculos!$A$3:$D$68,3,FALSE)&gt;M67,0,1)</f>
        <v>1</v>
      </c>
    </row>
    <row r="68" spans="1:16">
      <c r="A68" t="s">
        <v>42</v>
      </c>
      <c r="B68">
        <v>7</v>
      </c>
      <c r="C68" t="s">
        <v>27</v>
      </c>
      <c r="D68">
        <v>28</v>
      </c>
      <c r="E68">
        <v>19</v>
      </c>
      <c r="F68">
        <v>7</v>
      </c>
      <c r="G68">
        <v>7</v>
      </c>
      <c r="H68">
        <v>5</v>
      </c>
      <c r="I68" t="str">
        <f>VLOOKUP(C68,Aux_Club!$G$3:$H$67,2,FALSE)</f>
        <v>Boca Juniors</v>
      </c>
      <c r="J68">
        <f>VLOOKUP(A68,Aux_Torneo!$A$2:$C$39,3,FALSE)</f>
        <v>4</v>
      </c>
      <c r="K68">
        <f>_xlfn.XLOOKUP(A68,Aux_Torneo!A:A,Aux_Torneo!D:D)</f>
        <v>2</v>
      </c>
      <c r="L68" t="str">
        <f>_xlfn.XLOOKUP(A68,Aux_Torneo!A:A,Aux_Torneo!B:B)</f>
        <v>SIN</v>
      </c>
      <c r="M68" s="2">
        <f t="shared" si="1"/>
        <v>0.49122807017543857</v>
      </c>
      <c r="N68" s="2">
        <f>VLOOKUP(J68,Calculos!$A$3:$D$67,2,FALSE)</f>
        <v>0.68421052631578949</v>
      </c>
      <c r="O68" s="2">
        <f>VLOOKUP(J68,Calculos!$A$3:$D$72,3,FALSE)</f>
        <v>0.44912280701754381</v>
      </c>
      <c r="P68" s="5">
        <f>IF(VLOOKUP(J68,Calculos!$A$3:$D$68,3,FALSE)&gt;M68,0,1)</f>
        <v>1</v>
      </c>
    </row>
    <row r="69" spans="1:16">
      <c r="A69" t="s">
        <v>42</v>
      </c>
      <c r="B69">
        <v>8</v>
      </c>
      <c r="C69" t="s">
        <v>17</v>
      </c>
      <c r="D69">
        <v>27</v>
      </c>
      <c r="E69">
        <v>19</v>
      </c>
      <c r="F69">
        <v>7</v>
      </c>
      <c r="G69">
        <v>6</v>
      </c>
      <c r="H69">
        <v>6</v>
      </c>
      <c r="I69" t="str">
        <f>VLOOKUP(C69,Aux_Club!$G$3:$H$67,2,FALSE)</f>
        <v>Banfield</v>
      </c>
      <c r="J69">
        <f>VLOOKUP(A69,Aux_Torneo!$A$2:$C$39,3,FALSE)</f>
        <v>4</v>
      </c>
      <c r="K69">
        <f>_xlfn.XLOOKUP(A69,Aux_Torneo!A:A,Aux_Torneo!D:D)</f>
        <v>2</v>
      </c>
      <c r="L69" t="str">
        <f>_xlfn.XLOOKUP(A69,Aux_Torneo!A:A,Aux_Torneo!B:B)</f>
        <v>SIN</v>
      </c>
      <c r="M69" s="2">
        <f t="shared" si="1"/>
        <v>0.47368421052631576</v>
      </c>
      <c r="N69" s="2">
        <f>VLOOKUP(J69,Calculos!$A$3:$D$67,2,FALSE)</f>
        <v>0.68421052631578949</v>
      </c>
      <c r="O69" s="2">
        <f>VLOOKUP(J69,Calculos!$A$3:$D$72,3,FALSE)</f>
        <v>0.44912280701754381</v>
      </c>
      <c r="P69" s="5">
        <f>IF(VLOOKUP(J69,Calculos!$A$3:$D$68,3,FALSE)&gt;M69,0,1)</f>
        <v>1</v>
      </c>
    </row>
    <row r="70" spans="1:16">
      <c r="A70" t="s">
        <v>42</v>
      </c>
      <c r="B70">
        <v>9</v>
      </c>
      <c r="C70" t="s">
        <v>30</v>
      </c>
      <c r="D70">
        <v>26</v>
      </c>
      <c r="E70">
        <v>19</v>
      </c>
      <c r="F70">
        <v>6</v>
      </c>
      <c r="G70">
        <v>8</v>
      </c>
      <c r="H70">
        <v>5</v>
      </c>
      <c r="I70" t="str">
        <f>VLOOKUP(C70,Aux_Club!$G$3:$H$67,2,FALSE)</f>
        <v>River Plate</v>
      </c>
      <c r="J70">
        <f>VLOOKUP(A70,Aux_Torneo!$A$2:$C$39,3,FALSE)</f>
        <v>4</v>
      </c>
      <c r="K70">
        <f>_xlfn.XLOOKUP(A70,Aux_Torneo!A:A,Aux_Torneo!D:D)</f>
        <v>2</v>
      </c>
      <c r="L70" t="str">
        <f>_xlfn.XLOOKUP(A70,Aux_Torneo!A:A,Aux_Torneo!B:B)</f>
        <v>SIN</v>
      </c>
      <c r="M70" s="2">
        <f t="shared" si="1"/>
        <v>0.45614035087719296</v>
      </c>
      <c r="N70" s="2">
        <f>VLOOKUP(J70,Calculos!$A$3:$D$67,2,FALSE)</f>
        <v>0.68421052631578949</v>
      </c>
      <c r="O70" s="2">
        <f>VLOOKUP(J70,Calculos!$A$3:$D$72,3,FALSE)</f>
        <v>0.44912280701754381</v>
      </c>
      <c r="P70" s="5">
        <f>IF(VLOOKUP(J70,Calculos!$A$3:$D$68,3,FALSE)&gt;M70,0,1)</f>
        <v>1</v>
      </c>
    </row>
    <row r="71" spans="1:16">
      <c r="A71" t="s">
        <v>42</v>
      </c>
      <c r="B71">
        <v>10</v>
      </c>
      <c r="C71" t="s">
        <v>28</v>
      </c>
      <c r="D71">
        <v>25</v>
      </c>
      <c r="E71">
        <v>19</v>
      </c>
      <c r="F71">
        <v>6</v>
      </c>
      <c r="G71">
        <v>7</v>
      </c>
      <c r="H71">
        <v>6</v>
      </c>
      <c r="I71" t="str">
        <f>VLOOKUP(C71,Aux_Club!$G$3:$H$67,2,FALSE)</f>
        <v>Arsenal</v>
      </c>
      <c r="J71">
        <f>VLOOKUP(A71,Aux_Torneo!$A$2:$C$39,3,FALSE)</f>
        <v>4</v>
      </c>
      <c r="K71">
        <f>_xlfn.XLOOKUP(A71,Aux_Torneo!A:A,Aux_Torneo!D:D)</f>
        <v>2</v>
      </c>
      <c r="L71" t="str">
        <f>_xlfn.XLOOKUP(A71,Aux_Torneo!A:A,Aux_Torneo!B:B)</f>
        <v>SIN</v>
      </c>
      <c r="M71" s="2">
        <f t="shared" si="1"/>
        <v>0.43859649122807015</v>
      </c>
      <c r="N71" s="2">
        <f>VLOOKUP(J71,Calculos!$A$3:$D$67,2,FALSE)</f>
        <v>0.68421052631578949</v>
      </c>
      <c r="O71" s="2">
        <f>VLOOKUP(J71,Calculos!$A$3:$D$72,3,FALSE)</f>
        <v>0.44912280701754381</v>
      </c>
      <c r="P71" s="5">
        <f>IF(VLOOKUP(J71,Calculos!$A$3:$D$68,3,FALSE)&gt;M71,0,1)</f>
        <v>0</v>
      </c>
    </row>
    <row r="72" spans="1:16">
      <c r="A72" t="s">
        <v>42</v>
      </c>
      <c r="B72">
        <v>11</v>
      </c>
      <c r="C72" t="s">
        <v>36</v>
      </c>
      <c r="D72">
        <v>25</v>
      </c>
      <c r="E72">
        <v>19</v>
      </c>
      <c r="F72">
        <v>6</v>
      </c>
      <c r="G72">
        <v>7</v>
      </c>
      <c r="H72">
        <v>6</v>
      </c>
      <c r="I72" t="str">
        <f>VLOOKUP(C72,Aux_Club!$G$3:$H$67,2,FALSE)</f>
        <v>Tigre</v>
      </c>
      <c r="J72">
        <f>VLOOKUP(A72,Aux_Torneo!$A$2:$C$39,3,FALSE)</f>
        <v>4</v>
      </c>
      <c r="K72">
        <f>_xlfn.XLOOKUP(A72,Aux_Torneo!A:A,Aux_Torneo!D:D)</f>
        <v>2</v>
      </c>
      <c r="L72" t="str">
        <f>_xlfn.XLOOKUP(A72,Aux_Torneo!A:A,Aux_Torneo!B:B)</f>
        <v>SIN</v>
      </c>
      <c r="M72" s="2">
        <f t="shared" si="1"/>
        <v>0.43859649122807015</v>
      </c>
      <c r="N72" s="2">
        <f>VLOOKUP(J72,Calculos!$A$3:$D$67,2,FALSE)</f>
        <v>0.68421052631578949</v>
      </c>
      <c r="O72" s="2">
        <f>VLOOKUP(J72,Calculos!$A$3:$D$72,3,FALSE)</f>
        <v>0.44912280701754381</v>
      </c>
      <c r="P72" s="5">
        <f>IF(VLOOKUP(J72,Calculos!$A$3:$D$68,3,FALSE)&gt;M72,0,1)</f>
        <v>0</v>
      </c>
    </row>
    <row r="73" spans="1:16">
      <c r="A73" t="s">
        <v>42</v>
      </c>
      <c r="B73">
        <v>12</v>
      </c>
      <c r="C73" t="s">
        <v>39</v>
      </c>
      <c r="D73">
        <v>25</v>
      </c>
      <c r="E73">
        <v>19</v>
      </c>
      <c r="F73">
        <v>7</v>
      </c>
      <c r="G73">
        <v>4</v>
      </c>
      <c r="H73">
        <v>8</v>
      </c>
      <c r="I73" t="str">
        <f>VLOOKUP(C73,Aux_Club!$G$3:$H$67,2,FALSE)</f>
        <v>All Boys</v>
      </c>
      <c r="J73">
        <f>VLOOKUP(A73,Aux_Torneo!$A$2:$C$39,3,FALSE)</f>
        <v>4</v>
      </c>
      <c r="K73">
        <f>_xlfn.XLOOKUP(A73,Aux_Torneo!A:A,Aux_Torneo!D:D)</f>
        <v>2</v>
      </c>
      <c r="L73" t="str">
        <f>_xlfn.XLOOKUP(A73,Aux_Torneo!A:A,Aux_Torneo!B:B)</f>
        <v>SIN</v>
      </c>
      <c r="M73" s="2">
        <f t="shared" si="1"/>
        <v>0.43859649122807015</v>
      </c>
      <c r="N73" s="2">
        <f>VLOOKUP(J73,Calculos!$A$3:$D$67,2,FALSE)</f>
        <v>0.68421052631578949</v>
      </c>
      <c r="O73" s="2">
        <f>VLOOKUP(J73,Calculos!$A$3:$D$72,3,FALSE)</f>
        <v>0.44912280701754381</v>
      </c>
      <c r="P73" s="5">
        <f>IF(VLOOKUP(J73,Calculos!$A$3:$D$68,3,FALSE)&gt;M73,0,1)</f>
        <v>0</v>
      </c>
    </row>
    <row r="74" spans="1:16">
      <c r="A74" t="s">
        <v>42</v>
      </c>
      <c r="B74">
        <v>13</v>
      </c>
      <c r="C74" t="s">
        <v>24</v>
      </c>
      <c r="D74">
        <v>24</v>
      </c>
      <c r="E74">
        <v>19</v>
      </c>
      <c r="F74">
        <v>6</v>
      </c>
      <c r="G74">
        <v>6</v>
      </c>
      <c r="H74">
        <v>7</v>
      </c>
      <c r="I74" t="str">
        <f>VLOOKUP(C74,Aux_Club!$G$3:$H$67,2,FALSE)</f>
        <v>Estudiantes (LP)</v>
      </c>
      <c r="J74">
        <f>VLOOKUP(A74,Aux_Torneo!$A$2:$C$39,3,FALSE)</f>
        <v>4</v>
      </c>
      <c r="K74">
        <f>_xlfn.XLOOKUP(A74,Aux_Torneo!A:A,Aux_Torneo!D:D)</f>
        <v>2</v>
      </c>
      <c r="L74" t="str">
        <f>_xlfn.XLOOKUP(A74,Aux_Torneo!A:A,Aux_Torneo!B:B)</f>
        <v>SIN</v>
      </c>
      <c r="M74" s="2">
        <f t="shared" si="1"/>
        <v>0.42105263157894735</v>
      </c>
      <c r="N74" s="2">
        <f>VLOOKUP(J74,Calculos!$A$3:$D$67,2,FALSE)</f>
        <v>0.68421052631578949</v>
      </c>
      <c r="O74" s="2">
        <f>VLOOKUP(J74,Calculos!$A$3:$D$72,3,FALSE)</f>
        <v>0.44912280701754381</v>
      </c>
      <c r="P74" s="5">
        <f>IF(VLOOKUP(J74,Calculos!$A$3:$D$68,3,FALSE)&gt;M74,0,1)</f>
        <v>0</v>
      </c>
    </row>
    <row r="75" spans="1:16">
      <c r="A75" t="s">
        <v>42</v>
      </c>
      <c r="B75">
        <v>14</v>
      </c>
      <c r="C75" t="s">
        <v>23</v>
      </c>
      <c r="D75">
        <v>23</v>
      </c>
      <c r="E75">
        <v>19</v>
      </c>
      <c r="F75">
        <v>5</v>
      </c>
      <c r="G75">
        <v>8</v>
      </c>
      <c r="H75">
        <v>6</v>
      </c>
      <c r="I75" t="str">
        <f>VLOOKUP(C75,Aux_Club!$G$3:$H$67,2,FALSE)</f>
        <v>San Lorenzo</v>
      </c>
      <c r="J75">
        <f>VLOOKUP(A75,Aux_Torneo!$A$2:$C$39,3,FALSE)</f>
        <v>4</v>
      </c>
      <c r="K75">
        <f>_xlfn.XLOOKUP(A75,Aux_Torneo!A:A,Aux_Torneo!D:D)</f>
        <v>2</v>
      </c>
      <c r="L75" t="str">
        <f>_xlfn.XLOOKUP(A75,Aux_Torneo!A:A,Aux_Torneo!B:B)</f>
        <v>SIN</v>
      </c>
      <c r="M75" s="2">
        <f t="shared" si="1"/>
        <v>0.40350877192982454</v>
      </c>
      <c r="N75" s="2">
        <f>VLOOKUP(J75,Calculos!$A$3:$D$67,2,FALSE)</f>
        <v>0.68421052631578949</v>
      </c>
      <c r="O75" s="2">
        <f>VLOOKUP(J75,Calculos!$A$3:$D$72,3,FALSE)</f>
        <v>0.44912280701754381</v>
      </c>
      <c r="P75" s="5">
        <f>IF(VLOOKUP(J75,Calculos!$A$3:$D$68,3,FALSE)&gt;M75,0,1)</f>
        <v>0</v>
      </c>
    </row>
    <row r="76" spans="1:16">
      <c r="A76" t="s">
        <v>42</v>
      </c>
      <c r="B76">
        <v>15</v>
      </c>
      <c r="C76" t="s">
        <v>32</v>
      </c>
      <c r="D76">
        <v>23</v>
      </c>
      <c r="E76">
        <v>19</v>
      </c>
      <c r="F76">
        <v>7</v>
      </c>
      <c r="G76">
        <v>2</v>
      </c>
      <c r="H76">
        <v>10</v>
      </c>
      <c r="I76" t="str">
        <f>VLOOKUP(C76,Aux_Club!$G$3:$H$67,2,FALSE)</f>
        <v>Racing Club</v>
      </c>
      <c r="J76">
        <f>VLOOKUP(A76,Aux_Torneo!$A$2:$C$39,3,FALSE)</f>
        <v>4</v>
      </c>
      <c r="K76">
        <f>_xlfn.XLOOKUP(A76,Aux_Torneo!A:A,Aux_Torneo!D:D)</f>
        <v>2</v>
      </c>
      <c r="L76" t="str">
        <f>_xlfn.XLOOKUP(A76,Aux_Torneo!A:A,Aux_Torneo!B:B)</f>
        <v>SIN</v>
      </c>
      <c r="M76" s="2">
        <f t="shared" si="1"/>
        <v>0.40350877192982454</v>
      </c>
      <c r="N76" s="2">
        <f>VLOOKUP(J76,Calculos!$A$3:$D$67,2,FALSE)</f>
        <v>0.68421052631578949</v>
      </c>
      <c r="O76" s="2">
        <f>VLOOKUP(J76,Calculos!$A$3:$D$72,3,FALSE)</f>
        <v>0.44912280701754381</v>
      </c>
      <c r="P76" s="5">
        <f>IF(VLOOKUP(J76,Calculos!$A$3:$D$68,3,FALSE)&gt;M76,0,1)</f>
        <v>0</v>
      </c>
    </row>
    <row r="77" spans="1:16">
      <c r="A77" t="s">
        <v>42</v>
      </c>
      <c r="B77">
        <v>16</v>
      </c>
      <c r="C77" t="s">
        <v>19</v>
      </c>
      <c r="D77">
        <v>21</v>
      </c>
      <c r="E77">
        <v>19</v>
      </c>
      <c r="F77">
        <v>6</v>
      </c>
      <c r="G77">
        <v>3</v>
      </c>
      <c r="H77">
        <v>10</v>
      </c>
      <c r="I77" t="str">
        <f>VLOOKUP(C77,Aux_Club!$G$3:$H$67,2,FALSE)</f>
        <v>Colon</v>
      </c>
      <c r="J77">
        <f>VLOOKUP(A77,Aux_Torneo!$A$2:$C$39,3,FALSE)</f>
        <v>4</v>
      </c>
      <c r="K77">
        <f>_xlfn.XLOOKUP(A77,Aux_Torneo!A:A,Aux_Torneo!D:D)</f>
        <v>2</v>
      </c>
      <c r="L77" t="str">
        <f>_xlfn.XLOOKUP(A77,Aux_Torneo!A:A,Aux_Torneo!B:B)</f>
        <v>SIN</v>
      </c>
      <c r="M77" s="2">
        <f t="shared" si="1"/>
        <v>0.36842105263157893</v>
      </c>
      <c r="N77" s="2">
        <f>VLOOKUP(J77,Calculos!$A$3:$D$67,2,FALSE)</f>
        <v>0.68421052631578949</v>
      </c>
      <c r="O77" s="2">
        <f>VLOOKUP(J77,Calculos!$A$3:$D$72,3,FALSE)</f>
        <v>0.44912280701754381</v>
      </c>
      <c r="P77" s="5">
        <f>IF(VLOOKUP(J77,Calculos!$A$3:$D$68,3,FALSE)&gt;M77,0,1)</f>
        <v>0</v>
      </c>
    </row>
    <row r="78" spans="1:16">
      <c r="A78" t="s">
        <v>42</v>
      </c>
      <c r="B78">
        <v>17</v>
      </c>
      <c r="C78" t="s">
        <v>40</v>
      </c>
      <c r="D78">
        <v>20</v>
      </c>
      <c r="E78">
        <v>19</v>
      </c>
      <c r="F78">
        <v>5</v>
      </c>
      <c r="G78">
        <v>5</v>
      </c>
      <c r="H78">
        <v>9</v>
      </c>
      <c r="I78" t="str">
        <f>VLOOKUP(C78,Aux_Club!$G$3:$H$67,2,FALSE)</f>
        <v>Quilmes</v>
      </c>
      <c r="J78">
        <f>VLOOKUP(A78,Aux_Torneo!$A$2:$C$39,3,FALSE)</f>
        <v>4</v>
      </c>
      <c r="K78">
        <f>_xlfn.XLOOKUP(A78,Aux_Torneo!A:A,Aux_Torneo!D:D)</f>
        <v>2</v>
      </c>
      <c r="L78" t="str">
        <f>_xlfn.XLOOKUP(A78,Aux_Torneo!A:A,Aux_Torneo!B:B)</f>
        <v>SIN</v>
      </c>
      <c r="M78" s="2">
        <f t="shared" si="1"/>
        <v>0.35087719298245612</v>
      </c>
      <c r="N78" s="2">
        <f>VLOOKUP(J78,Calculos!$A$3:$D$67,2,FALSE)</f>
        <v>0.68421052631578949</v>
      </c>
      <c r="O78" s="2">
        <f>VLOOKUP(J78,Calculos!$A$3:$D$72,3,FALSE)</f>
        <v>0.44912280701754381</v>
      </c>
      <c r="P78" s="5">
        <f>IF(VLOOKUP(J78,Calculos!$A$3:$D$68,3,FALSE)&gt;M78,0,1)</f>
        <v>0</v>
      </c>
    </row>
    <row r="79" spans="1:16">
      <c r="A79" t="s">
        <v>42</v>
      </c>
      <c r="B79">
        <v>18</v>
      </c>
      <c r="C79" t="s">
        <v>34</v>
      </c>
      <c r="D79">
        <v>18</v>
      </c>
      <c r="E79">
        <v>19</v>
      </c>
      <c r="F79">
        <v>3</v>
      </c>
      <c r="G79">
        <v>9</v>
      </c>
      <c r="H79">
        <v>7</v>
      </c>
      <c r="I79" t="str">
        <f>VLOOKUP(C79,Aux_Club!$G$3:$H$67,2,FALSE)</f>
        <v>Gimnasia (LP)</v>
      </c>
      <c r="J79">
        <f>VLOOKUP(A79,Aux_Torneo!$A$2:$C$39,3,FALSE)</f>
        <v>4</v>
      </c>
      <c r="K79">
        <f>_xlfn.XLOOKUP(A79,Aux_Torneo!A:A,Aux_Torneo!D:D)</f>
        <v>2</v>
      </c>
      <c r="L79" t="str">
        <f>_xlfn.XLOOKUP(A79,Aux_Torneo!A:A,Aux_Torneo!B:B)</f>
        <v>SIN</v>
      </c>
      <c r="M79" s="2">
        <f t="shared" si="1"/>
        <v>0.31578947368421051</v>
      </c>
      <c r="N79" s="2">
        <f>VLOOKUP(J79,Calculos!$A$3:$D$67,2,FALSE)</f>
        <v>0.68421052631578949</v>
      </c>
      <c r="O79" s="2">
        <f>VLOOKUP(J79,Calculos!$A$3:$D$72,3,FALSE)</f>
        <v>0.44912280701754381</v>
      </c>
      <c r="P79" s="5">
        <f>IF(VLOOKUP(J79,Calculos!$A$3:$D$68,3,FALSE)&gt;M79,0,1)</f>
        <v>0</v>
      </c>
    </row>
    <row r="80" spans="1:16">
      <c r="A80" t="s">
        <v>42</v>
      </c>
      <c r="B80">
        <v>19</v>
      </c>
      <c r="C80" t="s">
        <v>18</v>
      </c>
      <c r="D80">
        <v>16</v>
      </c>
      <c r="E80">
        <v>19</v>
      </c>
      <c r="F80">
        <v>4</v>
      </c>
      <c r="G80">
        <v>4</v>
      </c>
      <c r="H80">
        <v>11</v>
      </c>
      <c r="I80" t="str">
        <f>VLOOKUP(C80,Aux_Club!$G$3:$H$67,2,FALSE)</f>
        <v>Newells</v>
      </c>
      <c r="J80">
        <f>VLOOKUP(A80,Aux_Torneo!$A$2:$C$39,3,FALSE)</f>
        <v>4</v>
      </c>
      <c r="K80">
        <f>_xlfn.XLOOKUP(A80,Aux_Torneo!A:A,Aux_Torneo!D:D)</f>
        <v>2</v>
      </c>
      <c r="L80" t="str">
        <f>_xlfn.XLOOKUP(A80,Aux_Torneo!A:A,Aux_Torneo!B:B)</f>
        <v>SIN</v>
      </c>
      <c r="M80" s="2">
        <f t="shared" si="1"/>
        <v>0.2807017543859649</v>
      </c>
      <c r="N80" s="2">
        <f>VLOOKUP(J80,Calculos!$A$3:$D$67,2,FALSE)</f>
        <v>0.68421052631578949</v>
      </c>
      <c r="O80" s="2">
        <f>VLOOKUP(J80,Calculos!$A$3:$D$72,3,FALSE)</f>
        <v>0.44912280701754381</v>
      </c>
      <c r="P80" s="5">
        <f>IF(VLOOKUP(J80,Calculos!$A$3:$D$68,3,FALSE)&gt;M80,0,1)</f>
        <v>0</v>
      </c>
    </row>
    <row r="81" spans="1:16">
      <c r="A81" t="s">
        <v>42</v>
      </c>
      <c r="B81">
        <v>20</v>
      </c>
      <c r="C81" t="s">
        <v>35</v>
      </c>
      <c r="D81">
        <v>14</v>
      </c>
      <c r="E81">
        <v>19</v>
      </c>
      <c r="F81">
        <v>3</v>
      </c>
      <c r="G81">
        <v>5</v>
      </c>
      <c r="H81">
        <v>11</v>
      </c>
      <c r="I81" t="str">
        <f>VLOOKUP(C81,Aux_Club!$G$3:$H$67,2,FALSE)</f>
        <v>Huracan</v>
      </c>
      <c r="J81">
        <f>VLOOKUP(A81,Aux_Torneo!$A$2:$C$39,3,FALSE)</f>
        <v>4</v>
      </c>
      <c r="K81">
        <f>_xlfn.XLOOKUP(A81,Aux_Torneo!A:A,Aux_Torneo!D:D)</f>
        <v>2</v>
      </c>
      <c r="L81" t="str">
        <f>_xlfn.XLOOKUP(A81,Aux_Torneo!A:A,Aux_Torneo!B:B)</f>
        <v>SIN</v>
      </c>
      <c r="M81" s="2">
        <f t="shared" si="1"/>
        <v>0.24561403508771928</v>
      </c>
      <c r="N81" s="2">
        <f>VLOOKUP(J81,Calculos!$A$3:$D$67,2,FALSE)</f>
        <v>0.68421052631578949</v>
      </c>
      <c r="O81" s="2">
        <f>VLOOKUP(J81,Calculos!$A$3:$D$72,3,FALSE)</f>
        <v>0.44912280701754381</v>
      </c>
      <c r="P81" s="5">
        <f>IF(VLOOKUP(J81,Calculos!$A$3:$D$68,3,FALSE)&gt;M81,0,1)</f>
        <v>0</v>
      </c>
    </row>
    <row r="82" spans="1:16">
      <c r="A82" t="s">
        <v>43</v>
      </c>
      <c r="B82">
        <v>1</v>
      </c>
      <c r="C82" t="s">
        <v>27</v>
      </c>
      <c r="D82">
        <v>43</v>
      </c>
      <c r="E82">
        <v>19</v>
      </c>
      <c r="F82">
        <v>12</v>
      </c>
      <c r="G82">
        <v>7</v>
      </c>
      <c r="H82">
        <v>0</v>
      </c>
      <c r="I82" t="str">
        <f>VLOOKUP(C82,Aux_Club!$G$3:$H$67,2,FALSE)</f>
        <v>Boca Juniors</v>
      </c>
      <c r="J82">
        <f>VLOOKUP(A82,Aux_Torneo!$A$2:$C$39,3,FALSE)</f>
        <v>5</v>
      </c>
      <c r="K82">
        <f>_xlfn.XLOOKUP(A82,Aux_Torneo!A:A,Aux_Torneo!D:D)</f>
        <v>3</v>
      </c>
      <c r="L82" t="str">
        <f>_xlfn.XLOOKUP(A82,Aux_Torneo!A:A,Aux_Torneo!B:B)</f>
        <v>SIN</v>
      </c>
      <c r="M82" s="2">
        <f t="shared" si="1"/>
        <v>0.75438596491228072</v>
      </c>
      <c r="N82" s="2">
        <f>VLOOKUP(J82,Calculos!$A$3:$D$67,2,FALSE)</f>
        <v>0.75438596491228072</v>
      </c>
      <c r="O82" s="2">
        <f>VLOOKUP(J82,Calculos!$A$3:$D$72,3,FALSE)</f>
        <v>0.44122807017543864</v>
      </c>
      <c r="P82" s="5">
        <f>IF(VLOOKUP(J82,Calculos!$A$3:$D$68,3,FALSE)&gt;M82,0,1)</f>
        <v>1</v>
      </c>
    </row>
    <row r="83" spans="1:16">
      <c r="A83" t="s">
        <v>43</v>
      </c>
      <c r="B83">
        <v>2</v>
      </c>
      <c r="C83" t="s">
        <v>32</v>
      </c>
      <c r="D83">
        <v>31</v>
      </c>
      <c r="E83">
        <v>19</v>
      </c>
      <c r="F83">
        <v>7</v>
      </c>
      <c r="G83">
        <v>10</v>
      </c>
      <c r="H83">
        <v>2</v>
      </c>
      <c r="I83" t="str">
        <f>VLOOKUP(C83,Aux_Club!$G$3:$H$67,2,FALSE)</f>
        <v>Racing Club</v>
      </c>
      <c r="J83">
        <f>VLOOKUP(A83,Aux_Torneo!$A$2:$C$39,3,FALSE)</f>
        <v>5</v>
      </c>
      <c r="K83">
        <f>_xlfn.XLOOKUP(A83,Aux_Torneo!A:A,Aux_Torneo!D:D)</f>
        <v>3</v>
      </c>
      <c r="L83" t="str">
        <f>_xlfn.XLOOKUP(A83,Aux_Torneo!A:A,Aux_Torneo!B:B)</f>
        <v>SIN</v>
      </c>
      <c r="M83" s="2">
        <f t="shared" si="1"/>
        <v>0.54385964912280704</v>
      </c>
      <c r="N83" s="2">
        <f>VLOOKUP(J83,Calculos!$A$3:$D$67,2,FALSE)</f>
        <v>0.75438596491228072</v>
      </c>
      <c r="O83" s="2">
        <f>VLOOKUP(J83,Calculos!$A$3:$D$72,3,FALSE)</f>
        <v>0.44122807017543864</v>
      </c>
      <c r="P83" s="5">
        <f>IF(VLOOKUP(J83,Calculos!$A$3:$D$68,3,FALSE)&gt;M83,0,1)</f>
        <v>1</v>
      </c>
    </row>
    <row r="84" spans="1:16">
      <c r="A84" t="s">
        <v>43</v>
      </c>
      <c r="B84">
        <v>3</v>
      </c>
      <c r="C84" t="s">
        <v>21</v>
      </c>
      <c r="D84">
        <v>31</v>
      </c>
      <c r="E84">
        <v>19</v>
      </c>
      <c r="F84">
        <v>9</v>
      </c>
      <c r="G84">
        <v>4</v>
      </c>
      <c r="H84">
        <v>6</v>
      </c>
      <c r="I84" t="str">
        <f>VLOOKUP(C84,Aux_Club!$G$3:$H$67,2,FALSE)</f>
        <v>Velez</v>
      </c>
      <c r="J84">
        <f>VLOOKUP(A84,Aux_Torneo!$A$2:$C$39,3,FALSE)</f>
        <v>5</v>
      </c>
      <c r="K84">
        <f>_xlfn.XLOOKUP(A84,Aux_Torneo!A:A,Aux_Torneo!D:D)</f>
        <v>3</v>
      </c>
      <c r="L84" t="str">
        <f>_xlfn.XLOOKUP(A84,Aux_Torneo!A:A,Aux_Torneo!B:B)</f>
        <v>SIN</v>
      </c>
      <c r="M84" s="2">
        <f t="shared" si="1"/>
        <v>0.54385964912280704</v>
      </c>
      <c r="N84" s="2">
        <f>VLOOKUP(J84,Calculos!$A$3:$D$67,2,FALSE)</f>
        <v>0.75438596491228072</v>
      </c>
      <c r="O84" s="2">
        <f>VLOOKUP(J84,Calculos!$A$3:$D$72,3,FALSE)</f>
        <v>0.44122807017543864</v>
      </c>
      <c r="P84" s="5">
        <f>IF(VLOOKUP(J84,Calculos!$A$3:$D$68,3,FALSE)&gt;M84,0,1)</f>
        <v>1</v>
      </c>
    </row>
    <row r="85" spans="1:16">
      <c r="A85" t="s">
        <v>43</v>
      </c>
      <c r="B85">
        <v>4</v>
      </c>
      <c r="C85" t="s">
        <v>44</v>
      </c>
      <c r="D85">
        <v>31</v>
      </c>
      <c r="E85">
        <v>19</v>
      </c>
      <c r="F85">
        <v>8</v>
      </c>
      <c r="G85">
        <v>7</v>
      </c>
      <c r="H85">
        <v>4</v>
      </c>
      <c r="I85" t="str">
        <f>VLOOKUP(C85,Aux_Club!$G$3:$H$67,2,FALSE)</f>
        <v>Belgrano</v>
      </c>
      <c r="J85">
        <f>VLOOKUP(A85,Aux_Torneo!$A$2:$C$39,3,FALSE)</f>
        <v>5</v>
      </c>
      <c r="K85">
        <f>_xlfn.XLOOKUP(A85,Aux_Torneo!A:A,Aux_Torneo!D:D)</f>
        <v>3</v>
      </c>
      <c r="L85" t="str">
        <f>_xlfn.XLOOKUP(A85,Aux_Torneo!A:A,Aux_Torneo!B:B)</f>
        <v>SIN</v>
      </c>
      <c r="M85" s="2">
        <f t="shared" si="1"/>
        <v>0.54385964912280704</v>
      </c>
      <c r="N85" s="2">
        <f>VLOOKUP(J85,Calculos!$A$3:$D$67,2,FALSE)</f>
        <v>0.75438596491228072</v>
      </c>
      <c r="O85" s="2">
        <f>VLOOKUP(J85,Calculos!$A$3:$D$72,3,FALSE)</f>
        <v>0.44122807017543864</v>
      </c>
      <c r="P85" s="5">
        <f>IF(VLOOKUP(J85,Calculos!$A$3:$D$68,3,FALSE)&gt;M85,0,1)</f>
        <v>1</v>
      </c>
    </row>
    <row r="86" spans="1:16">
      <c r="A86" t="s">
        <v>43</v>
      </c>
      <c r="B86">
        <v>5</v>
      </c>
      <c r="C86" t="s">
        <v>19</v>
      </c>
      <c r="D86">
        <v>31</v>
      </c>
      <c r="E86">
        <v>19</v>
      </c>
      <c r="F86">
        <v>8</v>
      </c>
      <c r="G86">
        <v>7</v>
      </c>
      <c r="H86">
        <v>4</v>
      </c>
      <c r="I86" t="str">
        <f>VLOOKUP(C86,Aux_Club!$G$3:$H$67,2,FALSE)</f>
        <v>Colon</v>
      </c>
      <c r="J86">
        <f>VLOOKUP(A86,Aux_Torneo!$A$2:$C$39,3,FALSE)</f>
        <v>5</v>
      </c>
      <c r="K86">
        <f>_xlfn.XLOOKUP(A86,Aux_Torneo!A:A,Aux_Torneo!D:D)</f>
        <v>3</v>
      </c>
      <c r="L86" t="str">
        <f>_xlfn.XLOOKUP(A86,Aux_Torneo!A:A,Aux_Torneo!B:B)</f>
        <v>SIN</v>
      </c>
      <c r="M86" s="2">
        <f t="shared" si="1"/>
        <v>0.54385964912280704</v>
      </c>
      <c r="N86" s="2">
        <f>VLOOKUP(J86,Calculos!$A$3:$D$67,2,FALSE)</f>
        <v>0.75438596491228072</v>
      </c>
      <c r="O86" s="2">
        <f>VLOOKUP(J86,Calculos!$A$3:$D$72,3,FALSE)</f>
        <v>0.44122807017543864</v>
      </c>
      <c r="P86" s="5">
        <f>IF(VLOOKUP(J86,Calculos!$A$3:$D$68,3,FALSE)&gt;M86,0,1)</f>
        <v>1</v>
      </c>
    </row>
    <row r="87" spans="1:16">
      <c r="A87" t="s">
        <v>43</v>
      </c>
      <c r="B87">
        <v>6</v>
      </c>
      <c r="C87" t="s">
        <v>25</v>
      </c>
      <c r="D87">
        <v>29</v>
      </c>
      <c r="E87">
        <v>19</v>
      </c>
      <c r="F87">
        <v>7</v>
      </c>
      <c r="G87">
        <v>8</v>
      </c>
      <c r="H87">
        <v>4</v>
      </c>
      <c r="I87" t="str">
        <f>VLOOKUP(C87,Aux_Club!$G$3:$H$67,2,FALSE)</f>
        <v>Lanus</v>
      </c>
      <c r="J87">
        <f>VLOOKUP(A87,Aux_Torneo!$A$2:$C$39,3,FALSE)</f>
        <v>5</v>
      </c>
      <c r="K87">
        <f>_xlfn.XLOOKUP(A87,Aux_Torneo!A:A,Aux_Torneo!D:D)</f>
        <v>3</v>
      </c>
      <c r="L87" t="str">
        <f>_xlfn.XLOOKUP(A87,Aux_Torneo!A:A,Aux_Torneo!B:B)</f>
        <v>SIN</v>
      </c>
      <c r="M87" s="2">
        <f t="shared" si="1"/>
        <v>0.50877192982456143</v>
      </c>
      <c r="N87" s="2">
        <f>VLOOKUP(J87,Calculos!$A$3:$D$67,2,FALSE)</f>
        <v>0.75438596491228072</v>
      </c>
      <c r="O87" s="2">
        <f>VLOOKUP(J87,Calculos!$A$3:$D$72,3,FALSE)</f>
        <v>0.44122807017543864</v>
      </c>
      <c r="P87" s="5">
        <f>IF(VLOOKUP(J87,Calculos!$A$3:$D$68,3,FALSE)&gt;M87,0,1)</f>
        <v>1</v>
      </c>
    </row>
    <row r="88" spans="1:16">
      <c r="A88" t="s">
        <v>43</v>
      </c>
      <c r="B88">
        <v>7</v>
      </c>
      <c r="C88" t="s">
        <v>36</v>
      </c>
      <c r="D88">
        <v>27</v>
      </c>
      <c r="E88">
        <v>19</v>
      </c>
      <c r="F88">
        <v>7</v>
      </c>
      <c r="G88">
        <v>6</v>
      </c>
      <c r="H88">
        <v>6</v>
      </c>
      <c r="I88" t="str">
        <f>VLOOKUP(C88,Aux_Club!$G$3:$H$67,2,FALSE)</f>
        <v>Tigre</v>
      </c>
      <c r="J88">
        <f>VLOOKUP(A88,Aux_Torneo!$A$2:$C$39,3,FALSE)</f>
        <v>5</v>
      </c>
      <c r="K88">
        <f>_xlfn.XLOOKUP(A88,Aux_Torneo!A:A,Aux_Torneo!D:D)</f>
        <v>3</v>
      </c>
      <c r="L88" t="str">
        <f>_xlfn.XLOOKUP(A88,Aux_Torneo!A:A,Aux_Torneo!B:B)</f>
        <v>SIN</v>
      </c>
      <c r="M88" s="2">
        <f t="shared" si="1"/>
        <v>0.47368421052631576</v>
      </c>
      <c r="N88" s="2">
        <f>VLOOKUP(J88,Calculos!$A$3:$D$67,2,FALSE)</f>
        <v>0.75438596491228072</v>
      </c>
      <c r="O88" s="2">
        <f>VLOOKUP(J88,Calculos!$A$3:$D$72,3,FALSE)</f>
        <v>0.44122807017543864</v>
      </c>
      <c r="P88" s="5">
        <f>IF(VLOOKUP(J88,Calculos!$A$3:$D$68,3,FALSE)&gt;M88,0,1)</f>
        <v>1</v>
      </c>
    </row>
    <row r="89" spans="1:16">
      <c r="A89" t="s">
        <v>43</v>
      </c>
      <c r="B89">
        <v>8</v>
      </c>
      <c r="C89" t="s">
        <v>20</v>
      </c>
      <c r="D89">
        <v>27</v>
      </c>
      <c r="E89">
        <v>19</v>
      </c>
      <c r="F89">
        <v>7</v>
      </c>
      <c r="G89">
        <v>6</v>
      </c>
      <c r="H89">
        <v>6</v>
      </c>
      <c r="I89" t="str">
        <f>VLOOKUP(C89,Aux_Club!$G$3:$H$67,2,FALSE)</f>
        <v>Independiente</v>
      </c>
      <c r="J89">
        <f>VLOOKUP(A89,Aux_Torneo!$A$2:$C$39,3,FALSE)</f>
        <v>5</v>
      </c>
      <c r="K89">
        <f>_xlfn.XLOOKUP(A89,Aux_Torneo!A:A,Aux_Torneo!D:D)</f>
        <v>3</v>
      </c>
      <c r="L89" t="str">
        <f>_xlfn.XLOOKUP(A89,Aux_Torneo!A:A,Aux_Torneo!B:B)</f>
        <v>SIN</v>
      </c>
      <c r="M89" s="2">
        <f t="shared" si="1"/>
        <v>0.47368421052631576</v>
      </c>
      <c r="N89" s="2">
        <f>VLOOKUP(J89,Calculos!$A$3:$D$67,2,FALSE)</f>
        <v>0.75438596491228072</v>
      </c>
      <c r="O89" s="2">
        <f>VLOOKUP(J89,Calculos!$A$3:$D$72,3,FALSE)</f>
        <v>0.44122807017543864</v>
      </c>
      <c r="P89" s="5">
        <f>IF(VLOOKUP(J89,Calculos!$A$3:$D$68,3,FALSE)&gt;M89,0,1)</f>
        <v>1</v>
      </c>
    </row>
    <row r="90" spans="1:16">
      <c r="A90" t="s">
        <v>43</v>
      </c>
      <c r="B90">
        <v>9</v>
      </c>
      <c r="C90" t="s">
        <v>45</v>
      </c>
      <c r="D90">
        <v>26</v>
      </c>
      <c r="E90">
        <v>19</v>
      </c>
      <c r="F90">
        <v>6</v>
      </c>
      <c r="G90">
        <v>8</v>
      </c>
      <c r="H90">
        <v>5</v>
      </c>
      <c r="I90" t="str">
        <f>VLOOKUP(C90,Aux_Club!$G$3:$H$67,2,FALSE)</f>
        <v>San Martin (SJ)</v>
      </c>
      <c r="J90">
        <f>VLOOKUP(A90,Aux_Torneo!$A$2:$C$39,3,FALSE)</f>
        <v>5</v>
      </c>
      <c r="K90">
        <f>_xlfn.XLOOKUP(A90,Aux_Torneo!A:A,Aux_Torneo!D:D)</f>
        <v>3</v>
      </c>
      <c r="L90" t="str">
        <f>_xlfn.XLOOKUP(A90,Aux_Torneo!A:A,Aux_Torneo!B:B)</f>
        <v>SIN</v>
      </c>
      <c r="M90" s="2">
        <f t="shared" si="1"/>
        <v>0.45614035087719296</v>
      </c>
      <c r="N90" s="2">
        <f>VLOOKUP(J90,Calculos!$A$3:$D$67,2,FALSE)</f>
        <v>0.75438596491228072</v>
      </c>
      <c r="O90" s="2">
        <f>VLOOKUP(J90,Calculos!$A$3:$D$72,3,FALSE)</f>
        <v>0.44122807017543864</v>
      </c>
      <c r="P90" s="5">
        <f>IF(VLOOKUP(J90,Calculos!$A$3:$D$68,3,FALSE)&gt;M90,0,1)</f>
        <v>1</v>
      </c>
    </row>
    <row r="91" spans="1:16">
      <c r="A91" t="s">
        <v>43</v>
      </c>
      <c r="B91">
        <v>10</v>
      </c>
      <c r="C91" t="s">
        <v>46</v>
      </c>
      <c r="D91">
        <v>26</v>
      </c>
      <c r="E91">
        <v>19</v>
      </c>
      <c r="F91">
        <v>8</v>
      </c>
      <c r="G91">
        <v>2</v>
      </c>
      <c r="H91">
        <v>9</v>
      </c>
      <c r="I91" t="str">
        <f>VLOOKUP(C91,Aux_Club!$G$3:$H$67,2,FALSE)</f>
        <v>Atl Rafaela</v>
      </c>
      <c r="J91">
        <f>VLOOKUP(A91,Aux_Torneo!$A$2:$C$39,3,FALSE)</f>
        <v>5</v>
      </c>
      <c r="K91">
        <f>_xlfn.XLOOKUP(A91,Aux_Torneo!A:A,Aux_Torneo!D:D)</f>
        <v>3</v>
      </c>
      <c r="L91" t="str">
        <f>_xlfn.XLOOKUP(A91,Aux_Torneo!A:A,Aux_Torneo!B:B)</f>
        <v>SIN</v>
      </c>
      <c r="M91" s="2">
        <f t="shared" si="1"/>
        <v>0.45614035087719296</v>
      </c>
      <c r="N91" s="2">
        <f>VLOOKUP(J91,Calculos!$A$3:$D$67,2,FALSE)</f>
        <v>0.75438596491228072</v>
      </c>
      <c r="O91" s="2">
        <f>VLOOKUP(J91,Calculos!$A$3:$D$72,3,FALSE)</f>
        <v>0.44122807017543864</v>
      </c>
      <c r="P91" s="5">
        <f>IF(VLOOKUP(J91,Calculos!$A$3:$D$68,3,FALSE)&gt;M91,0,1)</f>
        <v>1</v>
      </c>
    </row>
    <row r="92" spans="1:16">
      <c r="A92" t="s">
        <v>43</v>
      </c>
      <c r="B92">
        <v>11</v>
      </c>
      <c r="C92" t="s">
        <v>47</v>
      </c>
      <c r="D92">
        <v>25</v>
      </c>
      <c r="E92">
        <v>19</v>
      </c>
      <c r="F92">
        <v>6</v>
      </c>
      <c r="G92">
        <v>7</v>
      </c>
      <c r="H92">
        <v>6</v>
      </c>
      <c r="I92" t="str">
        <f>VLOOKUP(C92,Aux_Club!$G$3:$H$67,2,FALSE)</f>
        <v>Union</v>
      </c>
      <c r="J92">
        <f>VLOOKUP(A92,Aux_Torneo!$A$2:$C$39,3,FALSE)</f>
        <v>5</v>
      </c>
      <c r="K92">
        <f>_xlfn.XLOOKUP(A92,Aux_Torneo!A:A,Aux_Torneo!D:D)</f>
        <v>3</v>
      </c>
      <c r="L92" t="str">
        <f>_xlfn.XLOOKUP(A92,Aux_Torneo!A:A,Aux_Torneo!B:B)</f>
        <v>SIN</v>
      </c>
      <c r="M92" s="2">
        <f t="shared" si="1"/>
        <v>0.43859649122807015</v>
      </c>
      <c r="N92" s="2">
        <f>VLOOKUP(J92,Calculos!$A$3:$D$67,2,FALSE)</f>
        <v>0.75438596491228072</v>
      </c>
      <c r="O92" s="2">
        <f>VLOOKUP(J92,Calculos!$A$3:$D$72,3,FALSE)</f>
        <v>0.44122807017543864</v>
      </c>
      <c r="P92" s="5">
        <f>IF(VLOOKUP(J92,Calculos!$A$3:$D$68,3,FALSE)&gt;M92,0,1)</f>
        <v>0</v>
      </c>
    </row>
    <row r="93" spans="1:16">
      <c r="A93" t="s">
        <v>43</v>
      </c>
      <c r="B93">
        <v>12</v>
      </c>
      <c r="C93" t="s">
        <v>33</v>
      </c>
      <c r="D93">
        <v>24</v>
      </c>
      <c r="E93">
        <v>19</v>
      </c>
      <c r="F93">
        <v>6</v>
      </c>
      <c r="G93">
        <v>6</v>
      </c>
      <c r="H93">
        <v>7</v>
      </c>
      <c r="I93" t="str">
        <f>VLOOKUP(C93,Aux_Club!$G$3:$H$67,2,FALSE)</f>
        <v>Godoy Cruz</v>
      </c>
      <c r="J93">
        <f>VLOOKUP(A93,Aux_Torneo!$A$2:$C$39,3,FALSE)</f>
        <v>5</v>
      </c>
      <c r="K93">
        <f>_xlfn.XLOOKUP(A93,Aux_Torneo!A:A,Aux_Torneo!D:D)</f>
        <v>3</v>
      </c>
      <c r="L93" t="str">
        <f>_xlfn.XLOOKUP(A93,Aux_Torneo!A:A,Aux_Torneo!B:B)</f>
        <v>SIN</v>
      </c>
      <c r="M93" s="2">
        <f t="shared" si="1"/>
        <v>0.42105263157894735</v>
      </c>
      <c r="N93" s="2">
        <f>VLOOKUP(J93,Calculos!$A$3:$D$67,2,FALSE)</f>
        <v>0.75438596491228072</v>
      </c>
      <c r="O93" s="2">
        <f>VLOOKUP(J93,Calculos!$A$3:$D$72,3,FALSE)</f>
        <v>0.44122807017543864</v>
      </c>
      <c r="P93" s="5">
        <f>IF(VLOOKUP(J93,Calculos!$A$3:$D$68,3,FALSE)&gt;M93,0,1)</f>
        <v>0</v>
      </c>
    </row>
    <row r="94" spans="1:16">
      <c r="A94" t="s">
        <v>43</v>
      </c>
      <c r="B94">
        <v>13</v>
      </c>
      <c r="C94" t="s">
        <v>28</v>
      </c>
      <c r="D94">
        <v>24</v>
      </c>
      <c r="E94">
        <v>19</v>
      </c>
      <c r="F94">
        <v>6</v>
      </c>
      <c r="G94">
        <v>6</v>
      </c>
      <c r="H94">
        <v>7</v>
      </c>
      <c r="I94" t="str">
        <f>VLOOKUP(C94,Aux_Club!$G$3:$H$67,2,FALSE)</f>
        <v>Arsenal</v>
      </c>
      <c r="J94">
        <f>VLOOKUP(A94,Aux_Torneo!$A$2:$C$39,3,FALSE)</f>
        <v>5</v>
      </c>
      <c r="K94">
        <f>_xlfn.XLOOKUP(A94,Aux_Torneo!A:A,Aux_Torneo!D:D)</f>
        <v>3</v>
      </c>
      <c r="L94" t="str">
        <f>_xlfn.XLOOKUP(A94,Aux_Torneo!A:A,Aux_Torneo!B:B)</f>
        <v>SIN</v>
      </c>
      <c r="M94" s="2">
        <f t="shared" si="1"/>
        <v>0.42105263157894735</v>
      </c>
      <c r="N94" s="2">
        <f>VLOOKUP(J94,Calculos!$A$3:$D$67,2,FALSE)</f>
        <v>0.75438596491228072</v>
      </c>
      <c r="O94" s="2">
        <f>VLOOKUP(J94,Calculos!$A$3:$D$72,3,FALSE)</f>
        <v>0.44122807017543864</v>
      </c>
      <c r="P94" s="5">
        <f>IF(VLOOKUP(J94,Calculos!$A$3:$D$68,3,FALSE)&gt;M94,0,1)</f>
        <v>0</v>
      </c>
    </row>
    <row r="95" spans="1:16">
      <c r="A95" t="s">
        <v>43</v>
      </c>
      <c r="B95">
        <v>14</v>
      </c>
      <c r="C95" t="s">
        <v>24</v>
      </c>
      <c r="D95">
        <v>23</v>
      </c>
      <c r="E95">
        <v>19</v>
      </c>
      <c r="F95">
        <v>6</v>
      </c>
      <c r="G95">
        <v>5</v>
      </c>
      <c r="H95">
        <v>8</v>
      </c>
      <c r="I95" t="str">
        <f>VLOOKUP(C95,Aux_Club!$G$3:$H$67,2,FALSE)</f>
        <v>Estudiantes (LP)</v>
      </c>
      <c r="J95">
        <f>VLOOKUP(A95,Aux_Torneo!$A$2:$C$39,3,FALSE)</f>
        <v>5</v>
      </c>
      <c r="K95">
        <f>_xlfn.XLOOKUP(A95,Aux_Torneo!A:A,Aux_Torneo!D:D)</f>
        <v>3</v>
      </c>
      <c r="L95" t="str">
        <f>_xlfn.XLOOKUP(A95,Aux_Torneo!A:A,Aux_Torneo!B:B)</f>
        <v>SIN</v>
      </c>
      <c r="M95" s="2">
        <f t="shared" si="1"/>
        <v>0.40350877192982454</v>
      </c>
      <c r="N95" s="2">
        <f>VLOOKUP(J95,Calculos!$A$3:$D$67,2,FALSE)</f>
        <v>0.75438596491228072</v>
      </c>
      <c r="O95" s="2">
        <f>VLOOKUP(J95,Calculos!$A$3:$D$72,3,FALSE)</f>
        <v>0.44122807017543864</v>
      </c>
      <c r="P95" s="5">
        <f>IF(VLOOKUP(J95,Calculos!$A$3:$D$68,3,FALSE)&gt;M95,0,1)</f>
        <v>0</v>
      </c>
    </row>
    <row r="96" spans="1:16">
      <c r="A96" t="s">
        <v>43</v>
      </c>
      <c r="B96">
        <v>15</v>
      </c>
      <c r="C96" t="s">
        <v>22</v>
      </c>
      <c r="D96">
        <v>22</v>
      </c>
      <c r="E96">
        <v>19</v>
      </c>
      <c r="F96">
        <v>5</v>
      </c>
      <c r="G96">
        <v>7</v>
      </c>
      <c r="H96">
        <v>7</v>
      </c>
      <c r="I96" t="str">
        <f>VLOOKUP(C96,Aux_Club!$G$3:$H$67,2,FALSE)</f>
        <v>Argentinos</v>
      </c>
      <c r="J96">
        <f>VLOOKUP(A96,Aux_Torneo!$A$2:$C$39,3,FALSE)</f>
        <v>5</v>
      </c>
      <c r="K96">
        <f>_xlfn.XLOOKUP(A96,Aux_Torneo!A:A,Aux_Torneo!D:D)</f>
        <v>3</v>
      </c>
      <c r="L96" t="str">
        <f>_xlfn.XLOOKUP(A96,Aux_Torneo!A:A,Aux_Torneo!B:B)</f>
        <v>SIN</v>
      </c>
      <c r="M96" s="2">
        <f t="shared" si="1"/>
        <v>0.38596491228070173</v>
      </c>
      <c r="N96" s="2">
        <f>VLOOKUP(J96,Calculos!$A$3:$D$67,2,FALSE)</f>
        <v>0.75438596491228072</v>
      </c>
      <c r="O96" s="2">
        <f>VLOOKUP(J96,Calculos!$A$3:$D$72,3,FALSE)</f>
        <v>0.44122807017543864</v>
      </c>
      <c r="P96" s="5">
        <f>IF(VLOOKUP(J96,Calculos!$A$3:$D$68,3,FALSE)&gt;M96,0,1)</f>
        <v>0</v>
      </c>
    </row>
    <row r="97" spans="1:16">
      <c r="A97" t="s">
        <v>43</v>
      </c>
      <c r="B97">
        <v>16</v>
      </c>
      <c r="C97" t="s">
        <v>39</v>
      </c>
      <c r="D97">
        <v>21</v>
      </c>
      <c r="E97">
        <v>19</v>
      </c>
      <c r="F97">
        <v>4</v>
      </c>
      <c r="G97">
        <v>9</v>
      </c>
      <c r="H97">
        <v>6</v>
      </c>
      <c r="I97" t="str">
        <f>VLOOKUP(C97,Aux_Club!$G$3:$H$67,2,FALSE)</f>
        <v>All Boys</v>
      </c>
      <c r="J97">
        <f>VLOOKUP(A97,Aux_Torneo!$A$2:$C$39,3,FALSE)</f>
        <v>5</v>
      </c>
      <c r="K97">
        <f>_xlfn.XLOOKUP(A97,Aux_Torneo!A:A,Aux_Torneo!D:D)</f>
        <v>3</v>
      </c>
      <c r="L97" t="str">
        <f>_xlfn.XLOOKUP(A97,Aux_Torneo!A:A,Aux_Torneo!B:B)</f>
        <v>SIN</v>
      </c>
      <c r="M97" s="2">
        <f t="shared" si="1"/>
        <v>0.36842105263157893</v>
      </c>
      <c r="N97" s="2">
        <f>VLOOKUP(J97,Calculos!$A$3:$D$67,2,FALSE)</f>
        <v>0.75438596491228072</v>
      </c>
      <c r="O97" s="2">
        <f>VLOOKUP(J97,Calculos!$A$3:$D$72,3,FALSE)</f>
        <v>0.44122807017543864</v>
      </c>
      <c r="P97" s="5">
        <f>IF(VLOOKUP(J97,Calculos!$A$3:$D$68,3,FALSE)&gt;M97,0,1)</f>
        <v>0</v>
      </c>
    </row>
    <row r="98" spans="1:16">
      <c r="A98" t="s">
        <v>43</v>
      </c>
      <c r="B98">
        <v>17</v>
      </c>
      <c r="C98" t="s">
        <v>23</v>
      </c>
      <c r="D98">
        <v>19</v>
      </c>
      <c r="E98">
        <v>19</v>
      </c>
      <c r="F98">
        <v>5</v>
      </c>
      <c r="G98">
        <v>4</v>
      </c>
      <c r="H98">
        <v>10</v>
      </c>
      <c r="I98" t="str">
        <f>VLOOKUP(C98,Aux_Club!$G$3:$H$67,2,FALSE)</f>
        <v>San Lorenzo</v>
      </c>
      <c r="J98">
        <f>VLOOKUP(A98,Aux_Torneo!$A$2:$C$39,3,FALSE)</f>
        <v>5</v>
      </c>
      <c r="K98">
        <f>_xlfn.XLOOKUP(A98,Aux_Torneo!A:A,Aux_Torneo!D:D)</f>
        <v>3</v>
      </c>
      <c r="L98" t="str">
        <f>_xlfn.XLOOKUP(A98,Aux_Torneo!A:A,Aux_Torneo!B:B)</f>
        <v>SIN</v>
      </c>
      <c r="M98" s="2">
        <f t="shared" si="1"/>
        <v>0.33333333333333331</v>
      </c>
      <c r="N98" s="2">
        <f>VLOOKUP(J98,Calculos!$A$3:$D$67,2,FALSE)</f>
        <v>0.75438596491228072</v>
      </c>
      <c r="O98" s="2">
        <f>VLOOKUP(J98,Calculos!$A$3:$D$72,3,FALSE)</f>
        <v>0.44122807017543864</v>
      </c>
      <c r="P98" s="5">
        <f>IF(VLOOKUP(J98,Calculos!$A$3:$D$68,3,FALSE)&gt;M98,0,1)</f>
        <v>0</v>
      </c>
    </row>
    <row r="99" spans="1:16">
      <c r="A99" t="s">
        <v>43</v>
      </c>
      <c r="B99">
        <v>18</v>
      </c>
      <c r="C99" t="s">
        <v>18</v>
      </c>
      <c r="D99">
        <v>16</v>
      </c>
      <c r="E99">
        <v>19</v>
      </c>
      <c r="F99">
        <v>1</v>
      </c>
      <c r="G99">
        <v>13</v>
      </c>
      <c r="H99">
        <v>5</v>
      </c>
      <c r="I99" t="str">
        <f>VLOOKUP(C99,Aux_Club!$G$3:$H$67,2,FALSE)</f>
        <v>Newells</v>
      </c>
      <c r="J99">
        <f>VLOOKUP(A99,Aux_Torneo!$A$2:$C$39,3,FALSE)</f>
        <v>5</v>
      </c>
      <c r="K99">
        <f>_xlfn.XLOOKUP(A99,Aux_Torneo!A:A,Aux_Torneo!D:D)</f>
        <v>3</v>
      </c>
      <c r="L99" t="str">
        <f>_xlfn.XLOOKUP(A99,Aux_Torneo!A:A,Aux_Torneo!B:B)</f>
        <v>SIN</v>
      </c>
      <c r="M99" s="2">
        <f t="shared" si="1"/>
        <v>0.2807017543859649</v>
      </c>
      <c r="N99" s="2">
        <f>VLOOKUP(J99,Calculos!$A$3:$D$67,2,FALSE)</f>
        <v>0.75438596491228072</v>
      </c>
      <c r="O99" s="2">
        <f>VLOOKUP(J99,Calculos!$A$3:$D$72,3,FALSE)</f>
        <v>0.44122807017543864</v>
      </c>
      <c r="P99" s="5">
        <f>IF(VLOOKUP(J99,Calculos!$A$3:$D$68,3,FALSE)&gt;M99,0,1)</f>
        <v>0</v>
      </c>
    </row>
    <row r="100" spans="1:16">
      <c r="A100" t="s">
        <v>43</v>
      </c>
      <c r="B100">
        <v>19</v>
      </c>
      <c r="C100" t="s">
        <v>41</v>
      </c>
      <c r="D100">
        <v>16</v>
      </c>
      <c r="E100">
        <v>19</v>
      </c>
      <c r="F100">
        <v>2</v>
      </c>
      <c r="G100">
        <v>10</v>
      </c>
      <c r="H100">
        <v>7</v>
      </c>
      <c r="I100" t="str">
        <f>VLOOKUP(C100,Aux_Club!$G$3:$H$67,2,FALSE)</f>
        <v>Olimpo</v>
      </c>
      <c r="J100">
        <f>VLOOKUP(A100,Aux_Torneo!$A$2:$C$39,3,FALSE)</f>
        <v>5</v>
      </c>
      <c r="K100">
        <f>_xlfn.XLOOKUP(A100,Aux_Torneo!A:A,Aux_Torneo!D:D)</f>
        <v>3</v>
      </c>
      <c r="L100" t="str">
        <f>_xlfn.XLOOKUP(A100,Aux_Torneo!A:A,Aux_Torneo!B:B)</f>
        <v>SIN</v>
      </c>
      <c r="M100" s="2">
        <f t="shared" si="1"/>
        <v>0.2807017543859649</v>
      </c>
      <c r="N100" s="2">
        <f>VLOOKUP(J100,Calculos!$A$3:$D$67,2,FALSE)</f>
        <v>0.75438596491228072</v>
      </c>
      <c r="O100" s="2">
        <f>VLOOKUP(J100,Calculos!$A$3:$D$72,3,FALSE)</f>
        <v>0.44122807017543864</v>
      </c>
      <c r="P100" s="5">
        <f>IF(VLOOKUP(J100,Calculos!$A$3:$D$68,3,FALSE)&gt;M100,0,1)</f>
        <v>0</v>
      </c>
    </row>
    <row r="101" spans="1:16">
      <c r="A101" t="s">
        <v>43</v>
      </c>
      <c r="B101">
        <v>20</v>
      </c>
      <c r="C101" t="s">
        <v>17</v>
      </c>
      <c r="D101">
        <v>11</v>
      </c>
      <c r="E101">
        <v>19</v>
      </c>
      <c r="F101">
        <v>3</v>
      </c>
      <c r="G101">
        <v>2</v>
      </c>
      <c r="H101">
        <v>14</v>
      </c>
      <c r="I101" t="str">
        <f>VLOOKUP(C101,Aux_Club!$G$3:$H$67,2,FALSE)</f>
        <v>Banfield</v>
      </c>
      <c r="J101">
        <f>VLOOKUP(A101,Aux_Torneo!$A$2:$C$39,3,FALSE)</f>
        <v>5</v>
      </c>
      <c r="K101">
        <f>_xlfn.XLOOKUP(A101,Aux_Torneo!A:A,Aux_Torneo!D:D)</f>
        <v>3</v>
      </c>
      <c r="L101" t="str">
        <f>_xlfn.XLOOKUP(A101,Aux_Torneo!A:A,Aux_Torneo!B:B)</f>
        <v>SIN</v>
      </c>
      <c r="M101" s="2">
        <f t="shared" si="1"/>
        <v>0.19298245614035087</v>
      </c>
      <c r="N101" s="2">
        <f>VLOOKUP(J101,Calculos!$A$3:$D$67,2,FALSE)</f>
        <v>0.75438596491228072</v>
      </c>
      <c r="O101" s="2">
        <f>VLOOKUP(J101,Calculos!$A$3:$D$72,3,FALSE)</f>
        <v>0.44122807017543864</v>
      </c>
      <c r="P101" s="5">
        <f>IF(VLOOKUP(J101,Calculos!$A$3:$D$68,3,FALSE)&gt;M101,0,1)</f>
        <v>0</v>
      </c>
    </row>
    <row r="102" spans="1:16">
      <c r="A102" t="s">
        <v>48</v>
      </c>
      <c r="B102">
        <v>1</v>
      </c>
      <c r="C102" t="s">
        <v>28</v>
      </c>
      <c r="D102">
        <v>38</v>
      </c>
      <c r="E102">
        <v>19</v>
      </c>
      <c r="F102">
        <v>11</v>
      </c>
      <c r="G102">
        <v>5</v>
      </c>
      <c r="H102">
        <v>3</v>
      </c>
      <c r="I102" t="str">
        <f>VLOOKUP(C102,Aux_Club!$G$3:$H$67,2,FALSE)</f>
        <v>Arsenal</v>
      </c>
      <c r="J102">
        <f>VLOOKUP(A102,Aux_Torneo!$A$2:$C$39,3,FALSE)</f>
        <v>6</v>
      </c>
      <c r="K102">
        <f>_xlfn.XLOOKUP(A102,Aux_Torneo!A:A,Aux_Torneo!D:D)</f>
        <v>3</v>
      </c>
      <c r="L102" t="str">
        <f>_xlfn.XLOOKUP(A102,Aux_Torneo!A:A,Aux_Torneo!B:B)</f>
        <v>SIN</v>
      </c>
      <c r="M102" s="2">
        <f t="shared" si="1"/>
        <v>0.66666666666666663</v>
      </c>
      <c r="N102" s="2">
        <f>VLOOKUP(J102,Calculos!$A$3:$D$67,2,FALSE)</f>
        <v>0.66666666666666663</v>
      </c>
      <c r="O102" s="2">
        <f>VLOOKUP(J102,Calculos!$A$3:$D$72,3,FALSE)</f>
        <v>0.44824561403508767</v>
      </c>
      <c r="P102" s="5">
        <f>IF(VLOOKUP(J102,Calculos!$A$3:$D$68,3,FALSE)&gt;M102,0,1)</f>
        <v>1</v>
      </c>
    </row>
    <row r="103" spans="1:16">
      <c r="A103" t="s">
        <v>48</v>
      </c>
      <c r="B103">
        <v>2</v>
      </c>
      <c r="C103" t="s">
        <v>36</v>
      </c>
      <c r="D103">
        <v>36</v>
      </c>
      <c r="E103">
        <v>19</v>
      </c>
      <c r="F103">
        <v>10</v>
      </c>
      <c r="G103">
        <v>6</v>
      </c>
      <c r="H103">
        <v>3</v>
      </c>
      <c r="I103" t="str">
        <f>VLOOKUP(C103,Aux_Club!$G$3:$H$67,2,FALSE)</f>
        <v>Tigre</v>
      </c>
      <c r="J103">
        <f>VLOOKUP(A103,Aux_Torneo!$A$2:$C$39,3,FALSE)</f>
        <v>6</v>
      </c>
      <c r="K103">
        <f>_xlfn.XLOOKUP(A103,Aux_Torneo!A:A,Aux_Torneo!D:D)</f>
        <v>3</v>
      </c>
      <c r="L103" t="str">
        <f>_xlfn.XLOOKUP(A103,Aux_Torneo!A:A,Aux_Torneo!B:B)</f>
        <v>SIN</v>
      </c>
      <c r="M103" s="2">
        <f t="shared" si="1"/>
        <v>0.63157894736842102</v>
      </c>
      <c r="N103" s="2">
        <f>VLOOKUP(J103,Calculos!$A$3:$D$67,2,FALSE)</f>
        <v>0.66666666666666663</v>
      </c>
      <c r="O103" s="2">
        <f>VLOOKUP(J103,Calculos!$A$3:$D$72,3,FALSE)</f>
        <v>0.44824561403508767</v>
      </c>
      <c r="P103" s="5">
        <f>IF(VLOOKUP(J103,Calculos!$A$3:$D$68,3,FALSE)&gt;M103,0,1)</f>
        <v>1</v>
      </c>
    </row>
    <row r="104" spans="1:16">
      <c r="A104" t="s">
        <v>48</v>
      </c>
      <c r="B104">
        <v>3</v>
      </c>
      <c r="C104" t="s">
        <v>21</v>
      </c>
      <c r="D104">
        <v>33</v>
      </c>
      <c r="E104">
        <v>19</v>
      </c>
      <c r="F104">
        <v>9</v>
      </c>
      <c r="G104">
        <v>6</v>
      </c>
      <c r="H104">
        <v>4</v>
      </c>
      <c r="I104" t="str">
        <f>VLOOKUP(C104,Aux_Club!$G$3:$H$67,2,FALSE)</f>
        <v>Velez</v>
      </c>
      <c r="J104">
        <f>VLOOKUP(A104,Aux_Torneo!$A$2:$C$39,3,FALSE)</f>
        <v>6</v>
      </c>
      <c r="K104">
        <f>_xlfn.XLOOKUP(A104,Aux_Torneo!A:A,Aux_Torneo!D:D)</f>
        <v>3</v>
      </c>
      <c r="L104" t="str">
        <f>_xlfn.XLOOKUP(A104,Aux_Torneo!A:A,Aux_Torneo!B:B)</f>
        <v>SIN</v>
      </c>
      <c r="M104" s="2">
        <f t="shared" si="1"/>
        <v>0.57894736842105265</v>
      </c>
      <c r="N104" s="2">
        <f>VLOOKUP(J104,Calculos!$A$3:$D$67,2,FALSE)</f>
        <v>0.66666666666666663</v>
      </c>
      <c r="O104" s="2">
        <f>VLOOKUP(J104,Calculos!$A$3:$D$72,3,FALSE)</f>
        <v>0.44824561403508767</v>
      </c>
      <c r="P104" s="5">
        <f>IF(VLOOKUP(J104,Calculos!$A$3:$D$68,3,FALSE)&gt;M104,0,1)</f>
        <v>1</v>
      </c>
    </row>
    <row r="105" spans="1:16">
      <c r="A105" t="s">
        <v>48</v>
      </c>
      <c r="B105">
        <v>4</v>
      </c>
      <c r="C105" t="s">
        <v>27</v>
      </c>
      <c r="D105">
        <v>33</v>
      </c>
      <c r="E105">
        <v>19</v>
      </c>
      <c r="F105">
        <v>9</v>
      </c>
      <c r="G105">
        <v>6</v>
      </c>
      <c r="H105">
        <v>4</v>
      </c>
      <c r="I105" t="str">
        <f>VLOOKUP(C105,Aux_Club!$G$3:$H$67,2,FALSE)</f>
        <v>Boca Juniors</v>
      </c>
      <c r="J105">
        <f>VLOOKUP(A105,Aux_Torneo!$A$2:$C$39,3,FALSE)</f>
        <v>6</v>
      </c>
      <c r="K105">
        <f>_xlfn.XLOOKUP(A105,Aux_Torneo!A:A,Aux_Torneo!D:D)</f>
        <v>3</v>
      </c>
      <c r="L105" t="str">
        <f>_xlfn.XLOOKUP(A105,Aux_Torneo!A:A,Aux_Torneo!B:B)</f>
        <v>SIN</v>
      </c>
      <c r="M105" s="2">
        <f t="shared" si="1"/>
        <v>0.57894736842105265</v>
      </c>
      <c r="N105" s="2">
        <f>VLOOKUP(J105,Calculos!$A$3:$D$67,2,FALSE)</f>
        <v>0.66666666666666663</v>
      </c>
      <c r="O105" s="2">
        <f>VLOOKUP(J105,Calculos!$A$3:$D$72,3,FALSE)</f>
        <v>0.44824561403508767</v>
      </c>
      <c r="P105" s="5">
        <f>IF(VLOOKUP(J105,Calculos!$A$3:$D$68,3,FALSE)&gt;M105,0,1)</f>
        <v>1</v>
      </c>
    </row>
    <row r="106" spans="1:16">
      <c r="A106" t="s">
        <v>48</v>
      </c>
      <c r="B106">
        <v>5</v>
      </c>
      <c r="C106" t="s">
        <v>39</v>
      </c>
      <c r="D106">
        <v>33</v>
      </c>
      <c r="E106">
        <v>19</v>
      </c>
      <c r="F106">
        <v>9</v>
      </c>
      <c r="G106">
        <v>6</v>
      </c>
      <c r="H106">
        <v>4</v>
      </c>
      <c r="I106" t="str">
        <f>VLOOKUP(C106,Aux_Club!$G$3:$H$67,2,FALSE)</f>
        <v>All Boys</v>
      </c>
      <c r="J106">
        <f>VLOOKUP(A106,Aux_Torneo!$A$2:$C$39,3,FALSE)</f>
        <v>6</v>
      </c>
      <c r="K106">
        <f>_xlfn.XLOOKUP(A106,Aux_Torneo!A:A,Aux_Torneo!D:D)</f>
        <v>3</v>
      </c>
      <c r="L106" t="str">
        <f>_xlfn.XLOOKUP(A106,Aux_Torneo!A:A,Aux_Torneo!B:B)</f>
        <v>SIN</v>
      </c>
      <c r="M106" s="2">
        <f t="shared" si="1"/>
        <v>0.57894736842105265</v>
      </c>
      <c r="N106" s="2">
        <f>VLOOKUP(J106,Calculos!$A$3:$D$67,2,FALSE)</f>
        <v>0.66666666666666663</v>
      </c>
      <c r="O106" s="2">
        <f>VLOOKUP(J106,Calculos!$A$3:$D$72,3,FALSE)</f>
        <v>0.44824561403508767</v>
      </c>
      <c r="P106" s="5">
        <f>IF(VLOOKUP(J106,Calculos!$A$3:$D$68,3,FALSE)&gt;M106,0,1)</f>
        <v>1</v>
      </c>
    </row>
    <row r="107" spans="1:16">
      <c r="A107" t="s">
        <v>48</v>
      </c>
      <c r="B107">
        <v>6</v>
      </c>
      <c r="C107" t="s">
        <v>18</v>
      </c>
      <c r="D107">
        <v>32</v>
      </c>
      <c r="E107">
        <v>19</v>
      </c>
      <c r="F107">
        <v>9</v>
      </c>
      <c r="G107">
        <v>5</v>
      </c>
      <c r="H107">
        <v>5</v>
      </c>
      <c r="I107" t="str">
        <f>VLOOKUP(C107,Aux_Club!$G$3:$H$67,2,FALSE)</f>
        <v>Newells</v>
      </c>
      <c r="J107">
        <f>VLOOKUP(A107,Aux_Torneo!$A$2:$C$39,3,FALSE)</f>
        <v>6</v>
      </c>
      <c r="K107">
        <f>_xlfn.XLOOKUP(A107,Aux_Torneo!A:A,Aux_Torneo!D:D)</f>
        <v>3</v>
      </c>
      <c r="L107" t="str">
        <f>_xlfn.XLOOKUP(A107,Aux_Torneo!A:A,Aux_Torneo!B:B)</f>
        <v>SIN</v>
      </c>
      <c r="M107" s="2">
        <f t="shared" si="1"/>
        <v>0.56140350877192979</v>
      </c>
      <c r="N107" s="2">
        <f>VLOOKUP(J107,Calculos!$A$3:$D$67,2,FALSE)</f>
        <v>0.66666666666666663</v>
      </c>
      <c r="O107" s="2">
        <f>VLOOKUP(J107,Calculos!$A$3:$D$72,3,FALSE)</f>
        <v>0.44824561403508767</v>
      </c>
      <c r="P107" s="5">
        <f>IF(VLOOKUP(J107,Calculos!$A$3:$D$68,3,FALSE)&gt;M107,0,1)</f>
        <v>1</v>
      </c>
    </row>
    <row r="108" spans="1:16">
      <c r="A108" t="s">
        <v>48</v>
      </c>
      <c r="B108">
        <v>7</v>
      </c>
      <c r="C108" t="s">
        <v>19</v>
      </c>
      <c r="D108">
        <v>29</v>
      </c>
      <c r="E108">
        <v>19</v>
      </c>
      <c r="F108">
        <v>7</v>
      </c>
      <c r="G108">
        <v>8</v>
      </c>
      <c r="H108">
        <v>4</v>
      </c>
      <c r="I108" t="str">
        <f>VLOOKUP(C108,Aux_Club!$G$3:$H$67,2,FALSE)</f>
        <v>Colon</v>
      </c>
      <c r="J108">
        <f>VLOOKUP(A108,Aux_Torneo!$A$2:$C$39,3,FALSE)</f>
        <v>6</v>
      </c>
      <c r="K108">
        <f>_xlfn.XLOOKUP(A108,Aux_Torneo!A:A,Aux_Torneo!D:D)</f>
        <v>3</v>
      </c>
      <c r="L108" t="str">
        <f>_xlfn.XLOOKUP(A108,Aux_Torneo!A:A,Aux_Torneo!B:B)</f>
        <v>SIN</v>
      </c>
      <c r="M108" s="2">
        <f t="shared" si="1"/>
        <v>0.50877192982456143</v>
      </c>
      <c r="N108" s="2">
        <f>VLOOKUP(J108,Calculos!$A$3:$D$67,2,FALSE)</f>
        <v>0.66666666666666663</v>
      </c>
      <c r="O108" s="2">
        <f>VLOOKUP(J108,Calculos!$A$3:$D$72,3,FALSE)</f>
        <v>0.44824561403508767</v>
      </c>
      <c r="P108" s="5">
        <f>IF(VLOOKUP(J108,Calculos!$A$3:$D$68,3,FALSE)&gt;M108,0,1)</f>
        <v>1</v>
      </c>
    </row>
    <row r="109" spans="1:16">
      <c r="A109" t="s">
        <v>48</v>
      </c>
      <c r="B109">
        <v>8</v>
      </c>
      <c r="C109" t="s">
        <v>22</v>
      </c>
      <c r="D109">
        <v>27</v>
      </c>
      <c r="E109">
        <v>19</v>
      </c>
      <c r="F109">
        <v>7</v>
      </c>
      <c r="G109">
        <v>6</v>
      </c>
      <c r="H109">
        <v>6</v>
      </c>
      <c r="I109" t="str">
        <f>VLOOKUP(C109,Aux_Club!$G$3:$H$67,2,FALSE)</f>
        <v>Argentinos</v>
      </c>
      <c r="J109">
        <f>VLOOKUP(A109,Aux_Torneo!$A$2:$C$39,3,FALSE)</f>
        <v>6</v>
      </c>
      <c r="K109">
        <f>_xlfn.XLOOKUP(A109,Aux_Torneo!A:A,Aux_Torneo!D:D)</f>
        <v>3</v>
      </c>
      <c r="L109" t="str">
        <f>_xlfn.XLOOKUP(A109,Aux_Torneo!A:A,Aux_Torneo!B:B)</f>
        <v>SIN</v>
      </c>
      <c r="M109" s="2">
        <f t="shared" si="1"/>
        <v>0.47368421052631576</v>
      </c>
      <c r="N109" s="2">
        <f>VLOOKUP(J109,Calculos!$A$3:$D$67,2,FALSE)</f>
        <v>0.66666666666666663</v>
      </c>
      <c r="O109" s="2">
        <f>VLOOKUP(J109,Calculos!$A$3:$D$72,3,FALSE)</f>
        <v>0.44824561403508767</v>
      </c>
      <c r="P109" s="5">
        <f>IF(VLOOKUP(J109,Calculos!$A$3:$D$68,3,FALSE)&gt;M109,0,1)</f>
        <v>1</v>
      </c>
    </row>
    <row r="110" spans="1:16">
      <c r="A110" t="s">
        <v>48</v>
      </c>
      <c r="B110">
        <v>9</v>
      </c>
      <c r="C110" t="s">
        <v>24</v>
      </c>
      <c r="D110">
        <v>27</v>
      </c>
      <c r="E110">
        <v>19</v>
      </c>
      <c r="F110">
        <v>7</v>
      </c>
      <c r="G110">
        <v>6</v>
      </c>
      <c r="H110">
        <v>6</v>
      </c>
      <c r="I110" t="str">
        <f>VLOOKUP(C110,Aux_Club!$G$3:$H$67,2,FALSE)</f>
        <v>Estudiantes (LP)</v>
      </c>
      <c r="J110">
        <f>VLOOKUP(A110,Aux_Torneo!$A$2:$C$39,3,FALSE)</f>
        <v>6</v>
      </c>
      <c r="K110">
        <f>_xlfn.XLOOKUP(A110,Aux_Torneo!A:A,Aux_Torneo!D:D)</f>
        <v>3</v>
      </c>
      <c r="L110" t="str">
        <f>_xlfn.XLOOKUP(A110,Aux_Torneo!A:A,Aux_Torneo!B:B)</f>
        <v>SIN</v>
      </c>
      <c r="M110" s="2">
        <f t="shared" si="1"/>
        <v>0.47368421052631576</v>
      </c>
      <c r="N110" s="2">
        <f>VLOOKUP(J110,Calculos!$A$3:$D$67,2,FALSE)</f>
        <v>0.66666666666666663</v>
      </c>
      <c r="O110" s="2">
        <f>VLOOKUP(J110,Calculos!$A$3:$D$72,3,FALSE)</f>
        <v>0.44824561403508767</v>
      </c>
      <c r="P110" s="5">
        <f>IF(VLOOKUP(J110,Calculos!$A$3:$D$68,3,FALSE)&gt;M110,0,1)</f>
        <v>1</v>
      </c>
    </row>
    <row r="111" spans="1:16">
      <c r="A111" t="s">
        <v>48</v>
      </c>
      <c r="B111">
        <v>10</v>
      </c>
      <c r="C111" t="s">
        <v>25</v>
      </c>
      <c r="D111">
        <v>26</v>
      </c>
      <c r="E111">
        <v>19</v>
      </c>
      <c r="F111">
        <v>7</v>
      </c>
      <c r="G111">
        <v>5</v>
      </c>
      <c r="H111">
        <v>7</v>
      </c>
      <c r="I111" t="str">
        <f>VLOOKUP(C111,Aux_Club!$G$3:$H$67,2,FALSE)</f>
        <v>Lanus</v>
      </c>
      <c r="J111">
        <f>VLOOKUP(A111,Aux_Torneo!$A$2:$C$39,3,FALSE)</f>
        <v>6</v>
      </c>
      <c r="K111">
        <f>_xlfn.XLOOKUP(A111,Aux_Torneo!A:A,Aux_Torneo!D:D)</f>
        <v>3</v>
      </c>
      <c r="L111" t="str">
        <f>_xlfn.XLOOKUP(A111,Aux_Torneo!A:A,Aux_Torneo!B:B)</f>
        <v>SIN</v>
      </c>
      <c r="M111" s="2">
        <f t="shared" si="1"/>
        <v>0.45614035087719296</v>
      </c>
      <c r="N111" s="2">
        <f>VLOOKUP(J111,Calculos!$A$3:$D$67,2,FALSE)</f>
        <v>0.66666666666666663</v>
      </c>
      <c r="O111" s="2">
        <f>VLOOKUP(J111,Calculos!$A$3:$D$72,3,FALSE)</f>
        <v>0.44824561403508767</v>
      </c>
      <c r="P111" s="5">
        <f>IF(VLOOKUP(J111,Calculos!$A$3:$D$68,3,FALSE)&gt;M111,0,1)</f>
        <v>1</v>
      </c>
    </row>
    <row r="112" spans="1:16">
      <c r="A112" t="s">
        <v>48</v>
      </c>
      <c r="B112">
        <v>11</v>
      </c>
      <c r="C112" t="s">
        <v>47</v>
      </c>
      <c r="D112">
        <v>25</v>
      </c>
      <c r="E112">
        <v>19</v>
      </c>
      <c r="F112">
        <v>5</v>
      </c>
      <c r="G112">
        <v>10</v>
      </c>
      <c r="H112">
        <v>4</v>
      </c>
      <c r="I112" t="str">
        <f>VLOOKUP(C112,Aux_Club!$G$3:$H$67,2,FALSE)</f>
        <v>Union</v>
      </c>
      <c r="J112">
        <f>VLOOKUP(A112,Aux_Torneo!$A$2:$C$39,3,FALSE)</f>
        <v>6</v>
      </c>
      <c r="K112">
        <f>_xlfn.XLOOKUP(A112,Aux_Torneo!A:A,Aux_Torneo!D:D)</f>
        <v>3</v>
      </c>
      <c r="L112" t="str">
        <f>_xlfn.XLOOKUP(A112,Aux_Torneo!A:A,Aux_Torneo!B:B)</f>
        <v>SIN</v>
      </c>
      <c r="M112" s="2">
        <f t="shared" si="1"/>
        <v>0.43859649122807015</v>
      </c>
      <c r="N112" s="2">
        <f>VLOOKUP(J112,Calculos!$A$3:$D$67,2,FALSE)</f>
        <v>0.66666666666666663</v>
      </c>
      <c r="O112" s="2">
        <f>VLOOKUP(J112,Calculos!$A$3:$D$72,3,FALSE)</f>
        <v>0.44824561403508767</v>
      </c>
      <c r="P112" s="5">
        <f>IF(VLOOKUP(J112,Calculos!$A$3:$D$68,3,FALSE)&gt;M112,0,1)</f>
        <v>0</v>
      </c>
    </row>
    <row r="113" spans="1:16">
      <c r="A113" t="s">
        <v>48</v>
      </c>
      <c r="B113">
        <v>12</v>
      </c>
      <c r="C113" t="s">
        <v>23</v>
      </c>
      <c r="D113">
        <v>25</v>
      </c>
      <c r="E113">
        <v>19</v>
      </c>
      <c r="F113">
        <v>6</v>
      </c>
      <c r="G113">
        <v>7</v>
      </c>
      <c r="H113">
        <v>6</v>
      </c>
      <c r="I113" t="str">
        <f>VLOOKUP(C113,Aux_Club!$G$3:$H$67,2,FALSE)</f>
        <v>San Lorenzo</v>
      </c>
      <c r="J113">
        <f>VLOOKUP(A113,Aux_Torneo!$A$2:$C$39,3,FALSE)</f>
        <v>6</v>
      </c>
      <c r="K113">
        <f>_xlfn.XLOOKUP(A113,Aux_Torneo!A:A,Aux_Torneo!D:D)</f>
        <v>3</v>
      </c>
      <c r="L113" t="str">
        <f>_xlfn.XLOOKUP(A113,Aux_Torneo!A:A,Aux_Torneo!B:B)</f>
        <v>SIN</v>
      </c>
      <c r="M113" s="2">
        <f t="shared" si="1"/>
        <v>0.43859649122807015</v>
      </c>
      <c r="N113" s="2">
        <f>VLOOKUP(J113,Calculos!$A$3:$D$67,2,FALSE)</f>
        <v>0.66666666666666663</v>
      </c>
      <c r="O113" s="2">
        <f>VLOOKUP(J113,Calculos!$A$3:$D$72,3,FALSE)</f>
        <v>0.44824561403508767</v>
      </c>
      <c r="P113" s="5">
        <f>IF(VLOOKUP(J113,Calculos!$A$3:$D$68,3,FALSE)&gt;M113,0,1)</f>
        <v>0</v>
      </c>
    </row>
    <row r="114" spans="1:16">
      <c r="A114" t="s">
        <v>48</v>
      </c>
      <c r="B114">
        <v>13</v>
      </c>
      <c r="C114" t="s">
        <v>46</v>
      </c>
      <c r="D114">
        <v>24</v>
      </c>
      <c r="E114">
        <v>19</v>
      </c>
      <c r="F114">
        <v>6</v>
      </c>
      <c r="G114">
        <v>6</v>
      </c>
      <c r="H114">
        <v>7</v>
      </c>
      <c r="I114" t="str">
        <f>VLOOKUP(C114,Aux_Club!$G$3:$H$67,2,FALSE)</f>
        <v>Atl Rafaela</v>
      </c>
      <c r="J114">
        <f>VLOOKUP(A114,Aux_Torneo!$A$2:$C$39,3,FALSE)</f>
        <v>6</v>
      </c>
      <c r="K114">
        <f>_xlfn.XLOOKUP(A114,Aux_Torneo!A:A,Aux_Torneo!D:D)</f>
        <v>3</v>
      </c>
      <c r="L114" t="str">
        <f>_xlfn.XLOOKUP(A114,Aux_Torneo!A:A,Aux_Torneo!B:B)</f>
        <v>SIN</v>
      </c>
      <c r="M114" s="2">
        <f t="shared" si="1"/>
        <v>0.42105263157894735</v>
      </c>
      <c r="N114" s="2">
        <f>VLOOKUP(J114,Calculos!$A$3:$D$67,2,FALSE)</f>
        <v>0.66666666666666663</v>
      </c>
      <c r="O114" s="2">
        <f>VLOOKUP(J114,Calculos!$A$3:$D$72,3,FALSE)</f>
        <v>0.44824561403508767</v>
      </c>
      <c r="P114" s="5">
        <f>IF(VLOOKUP(J114,Calculos!$A$3:$D$68,3,FALSE)&gt;M114,0,1)</f>
        <v>0</v>
      </c>
    </row>
    <row r="115" spans="1:16">
      <c r="A115" t="s">
        <v>48</v>
      </c>
      <c r="B115">
        <v>14</v>
      </c>
      <c r="C115" t="s">
        <v>44</v>
      </c>
      <c r="D115">
        <v>24</v>
      </c>
      <c r="E115">
        <v>19</v>
      </c>
      <c r="F115">
        <v>6</v>
      </c>
      <c r="G115">
        <v>6</v>
      </c>
      <c r="H115">
        <v>7</v>
      </c>
      <c r="I115" t="str">
        <f>VLOOKUP(C115,Aux_Club!$G$3:$H$67,2,FALSE)</f>
        <v>Belgrano</v>
      </c>
      <c r="J115">
        <f>VLOOKUP(A115,Aux_Torneo!$A$2:$C$39,3,FALSE)</f>
        <v>6</v>
      </c>
      <c r="K115">
        <f>_xlfn.XLOOKUP(A115,Aux_Torneo!A:A,Aux_Torneo!D:D)</f>
        <v>3</v>
      </c>
      <c r="L115" t="str">
        <f>_xlfn.XLOOKUP(A115,Aux_Torneo!A:A,Aux_Torneo!B:B)</f>
        <v>SIN</v>
      </c>
      <c r="M115" s="2">
        <f t="shared" si="1"/>
        <v>0.42105263157894735</v>
      </c>
      <c r="N115" s="2">
        <f>VLOOKUP(J115,Calculos!$A$3:$D$67,2,FALSE)</f>
        <v>0.66666666666666663</v>
      </c>
      <c r="O115" s="2">
        <f>VLOOKUP(J115,Calculos!$A$3:$D$72,3,FALSE)</f>
        <v>0.44824561403508767</v>
      </c>
      <c r="P115" s="5">
        <f>IF(VLOOKUP(J115,Calculos!$A$3:$D$68,3,FALSE)&gt;M115,0,1)</f>
        <v>0</v>
      </c>
    </row>
    <row r="116" spans="1:16">
      <c r="A116" t="s">
        <v>48</v>
      </c>
      <c r="B116">
        <v>15</v>
      </c>
      <c r="C116" t="s">
        <v>45</v>
      </c>
      <c r="D116">
        <v>22</v>
      </c>
      <c r="E116">
        <v>19</v>
      </c>
      <c r="F116">
        <v>6</v>
      </c>
      <c r="G116">
        <v>4</v>
      </c>
      <c r="H116">
        <v>9</v>
      </c>
      <c r="I116" t="str">
        <f>VLOOKUP(C116,Aux_Club!$G$3:$H$67,2,FALSE)</f>
        <v>San Martin (SJ)</v>
      </c>
      <c r="J116">
        <f>VLOOKUP(A116,Aux_Torneo!$A$2:$C$39,3,FALSE)</f>
        <v>6</v>
      </c>
      <c r="K116">
        <f>_xlfn.XLOOKUP(A116,Aux_Torneo!A:A,Aux_Torneo!D:D)</f>
        <v>3</v>
      </c>
      <c r="L116" t="str">
        <f>_xlfn.XLOOKUP(A116,Aux_Torneo!A:A,Aux_Torneo!B:B)</f>
        <v>SIN</v>
      </c>
      <c r="M116" s="2">
        <f t="shared" si="1"/>
        <v>0.38596491228070173</v>
      </c>
      <c r="N116" s="2">
        <f>VLOOKUP(J116,Calculos!$A$3:$D$67,2,FALSE)</f>
        <v>0.66666666666666663</v>
      </c>
      <c r="O116" s="2">
        <f>VLOOKUP(J116,Calculos!$A$3:$D$72,3,FALSE)</f>
        <v>0.44824561403508767</v>
      </c>
      <c r="P116" s="5">
        <f>IF(VLOOKUP(J116,Calculos!$A$3:$D$68,3,FALSE)&gt;M116,0,1)</f>
        <v>0</v>
      </c>
    </row>
    <row r="117" spans="1:16">
      <c r="A117" t="s">
        <v>48</v>
      </c>
      <c r="B117">
        <v>16</v>
      </c>
      <c r="C117" t="s">
        <v>20</v>
      </c>
      <c r="D117">
        <v>20</v>
      </c>
      <c r="E117">
        <v>19</v>
      </c>
      <c r="F117">
        <v>5</v>
      </c>
      <c r="G117">
        <v>5</v>
      </c>
      <c r="H117">
        <v>9</v>
      </c>
      <c r="I117" t="str">
        <f>VLOOKUP(C117,Aux_Club!$G$3:$H$67,2,FALSE)</f>
        <v>Independiente</v>
      </c>
      <c r="J117">
        <f>VLOOKUP(A117,Aux_Torneo!$A$2:$C$39,3,FALSE)</f>
        <v>6</v>
      </c>
      <c r="K117">
        <f>_xlfn.XLOOKUP(A117,Aux_Torneo!A:A,Aux_Torneo!D:D)</f>
        <v>3</v>
      </c>
      <c r="L117" t="str">
        <f>_xlfn.XLOOKUP(A117,Aux_Torneo!A:A,Aux_Torneo!B:B)</f>
        <v>SIN</v>
      </c>
      <c r="M117" s="2">
        <f t="shared" si="1"/>
        <v>0.35087719298245612</v>
      </c>
      <c r="N117" s="2">
        <f>VLOOKUP(J117,Calculos!$A$3:$D$67,2,FALSE)</f>
        <v>0.66666666666666663</v>
      </c>
      <c r="O117" s="2">
        <f>VLOOKUP(J117,Calculos!$A$3:$D$72,3,FALSE)</f>
        <v>0.44824561403508767</v>
      </c>
      <c r="P117" s="5">
        <f>IF(VLOOKUP(J117,Calculos!$A$3:$D$68,3,FALSE)&gt;M117,0,1)</f>
        <v>0</v>
      </c>
    </row>
    <row r="118" spans="1:16">
      <c r="A118" t="s">
        <v>48</v>
      </c>
      <c r="B118">
        <v>17</v>
      </c>
      <c r="C118" t="s">
        <v>32</v>
      </c>
      <c r="D118">
        <v>19</v>
      </c>
      <c r="E118">
        <v>19</v>
      </c>
      <c r="F118">
        <v>5</v>
      </c>
      <c r="G118">
        <v>4</v>
      </c>
      <c r="H118">
        <v>10</v>
      </c>
      <c r="I118" t="str">
        <f>VLOOKUP(C118,Aux_Club!$G$3:$H$67,2,FALSE)</f>
        <v>Racing Club</v>
      </c>
      <c r="J118">
        <f>VLOOKUP(A118,Aux_Torneo!$A$2:$C$39,3,FALSE)</f>
        <v>6</v>
      </c>
      <c r="K118">
        <f>_xlfn.XLOOKUP(A118,Aux_Torneo!A:A,Aux_Torneo!D:D)</f>
        <v>3</v>
      </c>
      <c r="L118" t="str">
        <f>_xlfn.XLOOKUP(A118,Aux_Torneo!A:A,Aux_Torneo!B:B)</f>
        <v>SIN</v>
      </c>
      <c r="M118" s="2">
        <f t="shared" si="1"/>
        <v>0.33333333333333331</v>
      </c>
      <c r="N118" s="2">
        <f>VLOOKUP(J118,Calculos!$A$3:$D$67,2,FALSE)</f>
        <v>0.66666666666666663</v>
      </c>
      <c r="O118" s="2">
        <f>VLOOKUP(J118,Calculos!$A$3:$D$72,3,FALSE)</f>
        <v>0.44824561403508767</v>
      </c>
      <c r="P118" s="5">
        <f>IF(VLOOKUP(J118,Calculos!$A$3:$D$68,3,FALSE)&gt;M118,0,1)</f>
        <v>0</v>
      </c>
    </row>
    <row r="119" spans="1:16">
      <c r="A119" t="s">
        <v>48</v>
      </c>
      <c r="B119">
        <v>18</v>
      </c>
      <c r="C119" t="s">
        <v>33</v>
      </c>
      <c r="D119">
        <v>14</v>
      </c>
      <c r="E119">
        <v>19</v>
      </c>
      <c r="F119">
        <v>2</v>
      </c>
      <c r="G119">
        <v>8</v>
      </c>
      <c r="H119">
        <v>9</v>
      </c>
      <c r="I119" t="str">
        <f>VLOOKUP(C119,Aux_Club!$G$3:$H$67,2,FALSE)</f>
        <v>Godoy Cruz</v>
      </c>
      <c r="J119">
        <f>VLOOKUP(A119,Aux_Torneo!$A$2:$C$39,3,FALSE)</f>
        <v>6</v>
      </c>
      <c r="K119">
        <f>_xlfn.XLOOKUP(A119,Aux_Torneo!A:A,Aux_Torneo!D:D)</f>
        <v>3</v>
      </c>
      <c r="L119" t="str">
        <f>_xlfn.XLOOKUP(A119,Aux_Torneo!A:A,Aux_Torneo!B:B)</f>
        <v>SIN</v>
      </c>
      <c r="M119" s="2">
        <f t="shared" si="1"/>
        <v>0.24561403508771928</v>
      </c>
      <c r="N119" s="2">
        <f>VLOOKUP(J119,Calculos!$A$3:$D$67,2,FALSE)</f>
        <v>0.66666666666666663</v>
      </c>
      <c r="O119" s="2">
        <f>VLOOKUP(J119,Calculos!$A$3:$D$72,3,FALSE)</f>
        <v>0.44824561403508767</v>
      </c>
      <c r="P119" s="5">
        <f>IF(VLOOKUP(J119,Calculos!$A$3:$D$68,3,FALSE)&gt;M119,0,1)</f>
        <v>0</v>
      </c>
    </row>
    <row r="120" spans="1:16">
      <c r="A120" t="s">
        <v>48</v>
      </c>
      <c r="B120">
        <v>19</v>
      </c>
      <c r="C120" t="s">
        <v>41</v>
      </c>
      <c r="D120">
        <v>13</v>
      </c>
      <c r="E120">
        <v>19</v>
      </c>
      <c r="F120">
        <v>3</v>
      </c>
      <c r="G120">
        <v>4</v>
      </c>
      <c r="H120">
        <v>12</v>
      </c>
      <c r="I120" t="str">
        <f>VLOOKUP(C120,Aux_Club!$G$3:$H$67,2,FALSE)</f>
        <v>Olimpo</v>
      </c>
      <c r="J120">
        <f>VLOOKUP(A120,Aux_Torneo!$A$2:$C$39,3,FALSE)</f>
        <v>6</v>
      </c>
      <c r="K120">
        <f>_xlfn.XLOOKUP(A120,Aux_Torneo!A:A,Aux_Torneo!D:D)</f>
        <v>3</v>
      </c>
      <c r="L120" t="str">
        <f>_xlfn.XLOOKUP(A120,Aux_Torneo!A:A,Aux_Torneo!B:B)</f>
        <v>SIN</v>
      </c>
      <c r="M120" s="2">
        <f t="shared" si="1"/>
        <v>0.22807017543859648</v>
      </c>
      <c r="N120" s="2">
        <f>VLOOKUP(J120,Calculos!$A$3:$D$67,2,FALSE)</f>
        <v>0.66666666666666663</v>
      </c>
      <c r="O120" s="2">
        <f>VLOOKUP(J120,Calculos!$A$3:$D$72,3,FALSE)</f>
        <v>0.44824561403508767</v>
      </c>
      <c r="P120" s="5">
        <f>IF(VLOOKUP(J120,Calculos!$A$3:$D$68,3,FALSE)&gt;M120,0,1)</f>
        <v>0</v>
      </c>
    </row>
    <row r="121" spans="1:16">
      <c r="A121" t="s">
        <v>48</v>
      </c>
      <c r="B121">
        <v>20</v>
      </c>
      <c r="C121" t="s">
        <v>17</v>
      </c>
      <c r="D121">
        <v>11</v>
      </c>
      <c r="E121">
        <v>19</v>
      </c>
      <c r="F121">
        <v>2</v>
      </c>
      <c r="G121">
        <v>5</v>
      </c>
      <c r="H121">
        <v>12</v>
      </c>
      <c r="I121" t="str">
        <f>VLOOKUP(C121,Aux_Club!$G$3:$H$67,2,FALSE)</f>
        <v>Banfield</v>
      </c>
      <c r="J121">
        <f>VLOOKUP(A121,Aux_Torneo!$A$2:$C$39,3,FALSE)</f>
        <v>6</v>
      </c>
      <c r="K121">
        <f>_xlfn.XLOOKUP(A121,Aux_Torneo!A:A,Aux_Torneo!D:D)</f>
        <v>3</v>
      </c>
      <c r="L121" t="str">
        <f>_xlfn.XLOOKUP(A121,Aux_Torneo!A:A,Aux_Torneo!B:B)</f>
        <v>SIN</v>
      </c>
      <c r="M121" s="2">
        <f t="shared" si="1"/>
        <v>0.19298245614035087</v>
      </c>
      <c r="N121" s="2">
        <f>VLOOKUP(J121,Calculos!$A$3:$D$67,2,FALSE)</f>
        <v>0.66666666666666663</v>
      </c>
      <c r="O121" s="2">
        <f>VLOOKUP(J121,Calculos!$A$3:$D$72,3,FALSE)</f>
        <v>0.44824561403508767</v>
      </c>
      <c r="P121" s="5">
        <f>IF(VLOOKUP(J121,Calculos!$A$3:$D$68,3,FALSE)&gt;M121,0,1)</f>
        <v>0</v>
      </c>
    </row>
    <row r="122" spans="1:16">
      <c r="A122" t="s">
        <v>49</v>
      </c>
      <c r="B122">
        <v>1</v>
      </c>
      <c r="C122" t="s">
        <v>21</v>
      </c>
      <c r="D122">
        <v>41</v>
      </c>
      <c r="E122">
        <v>19</v>
      </c>
      <c r="F122">
        <v>13</v>
      </c>
      <c r="G122">
        <v>2</v>
      </c>
      <c r="H122">
        <v>4</v>
      </c>
      <c r="I122" t="str">
        <f>VLOOKUP(C122,Aux_Club!$G$3:$H$67,2,FALSE)</f>
        <v>Velez</v>
      </c>
      <c r="J122">
        <f>VLOOKUP(A122,Aux_Torneo!$A$2:$C$39,3,FALSE)</f>
        <v>7</v>
      </c>
      <c r="K122">
        <f>_xlfn.XLOOKUP(A122,Aux_Torneo!A:A,Aux_Torneo!D:D)</f>
        <v>4</v>
      </c>
      <c r="L122" t="str">
        <f>_xlfn.XLOOKUP(A122,Aux_Torneo!A:A,Aux_Torneo!B:B)</f>
        <v>SIN</v>
      </c>
      <c r="M122" s="2">
        <f t="shared" si="1"/>
        <v>0.7192982456140351</v>
      </c>
      <c r="N122" s="2">
        <f>VLOOKUP(J122,Calculos!$A$3:$D$67,2,FALSE)</f>
        <v>0.7192982456140351</v>
      </c>
      <c r="O122" s="2">
        <f>VLOOKUP(J122,Calculos!$A$3:$D$72,3,FALSE)</f>
        <v>0.44385964912280695</v>
      </c>
      <c r="P122" s="5">
        <f>IF(VLOOKUP(J122,Calculos!$A$3:$D$68,3,FALSE)&gt;M122,0,1)</f>
        <v>1</v>
      </c>
    </row>
    <row r="123" spans="1:16">
      <c r="A123" t="s">
        <v>49</v>
      </c>
      <c r="B123">
        <v>2</v>
      </c>
      <c r="C123" t="s">
        <v>18</v>
      </c>
      <c r="D123">
        <v>36</v>
      </c>
      <c r="E123">
        <v>19</v>
      </c>
      <c r="F123">
        <v>9</v>
      </c>
      <c r="G123">
        <v>9</v>
      </c>
      <c r="H123">
        <v>1</v>
      </c>
      <c r="I123" t="str">
        <f>VLOOKUP(C123,Aux_Club!$G$3:$H$67,2,FALSE)</f>
        <v>Newells</v>
      </c>
      <c r="J123">
        <f>VLOOKUP(A123,Aux_Torneo!$A$2:$C$39,3,FALSE)</f>
        <v>7</v>
      </c>
      <c r="K123">
        <f>_xlfn.XLOOKUP(A123,Aux_Torneo!A:A,Aux_Torneo!D:D)</f>
        <v>4</v>
      </c>
      <c r="L123" t="str">
        <f>_xlfn.XLOOKUP(A123,Aux_Torneo!A:A,Aux_Torneo!B:B)</f>
        <v>SIN</v>
      </c>
      <c r="M123" s="2">
        <f t="shared" si="1"/>
        <v>0.63157894736842102</v>
      </c>
      <c r="N123" s="2">
        <f>VLOOKUP(J123,Calculos!$A$3:$D$67,2,FALSE)</f>
        <v>0.7192982456140351</v>
      </c>
      <c r="O123" s="2">
        <f>VLOOKUP(J123,Calculos!$A$3:$D$72,3,FALSE)</f>
        <v>0.44385964912280695</v>
      </c>
      <c r="P123" s="5">
        <f>IF(VLOOKUP(J123,Calculos!$A$3:$D$68,3,FALSE)&gt;M123,0,1)</f>
        <v>1</v>
      </c>
    </row>
    <row r="124" spans="1:16">
      <c r="A124" t="s">
        <v>49</v>
      </c>
      <c r="B124">
        <v>3</v>
      </c>
      <c r="C124" t="s">
        <v>44</v>
      </c>
      <c r="D124">
        <v>36</v>
      </c>
      <c r="E124">
        <v>19</v>
      </c>
      <c r="F124">
        <v>10</v>
      </c>
      <c r="G124">
        <v>6</v>
      </c>
      <c r="H124">
        <v>3</v>
      </c>
      <c r="I124" t="str">
        <f>VLOOKUP(C124,Aux_Club!$G$3:$H$67,2,FALSE)</f>
        <v>Belgrano</v>
      </c>
      <c r="J124">
        <f>VLOOKUP(A124,Aux_Torneo!$A$2:$C$39,3,FALSE)</f>
        <v>7</v>
      </c>
      <c r="K124">
        <f>_xlfn.XLOOKUP(A124,Aux_Torneo!A:A,Aux_Torneo!D:D)</f>
        <v>4</v>
      </c>
      <c r="L124" t="str">
        <f>_xlfn.XLOOKUP(A124,Aux_Torneo!A:A,Aux_Torneo!B:B)</f>
        <v>SIN</v>
      </c>
      <c r="M124" s="2">
        <f t="shared" si="1"/>
        <v>0.63157894736842102</v>
      </c>
      <c r="N124" s="2">
        <f>VLOOKUP(J124,Calculos!$A$3:$D$67,2,FALSE)</f>
        <v>0.7192982456140351</v>
      </c>
      <c r="O124" s="2">
        <f>VLOOKUP(J124,Calculos!$A$3:$D$72,3,FALSE)</f>
        <v>0.44385964912280695</v>
      </c>
      <c r="P124" s="5">
        <f>IF(VLOOKUP(J124,Calculos!$A$3:$D$68,3,FALSE)&gt;M124,0,1)</f>
        <v>1</v>
      </c>
    </row>
    <row r="125" spans="1:16">
      <c r="A125" t="s">
        <v>49</v>
      </c>
      <c r="B125">
        <v>4</v>
      </c>
      <c r="C125" t="s">
        <v>25</v>
      </c>
      <c r="D125">
        <v>34</v>
      </c>
      <c r="E125">
        <v>19</v>
      </c>
      <c r="F125">
        <v>10</v>
      </c>
      <c r="G125">
        <v>4</v>
      </c>
      <c r="H125">
        <v>5</v>
      </c>
      <c r="I125" t="str">
        <f>VLOOKUP(C125,Aux_Club!$G$3:$H$67,2,FALSE)</f>
        <v>Lanus</v>
      </c>
      <c r="J125">
        <f>VLOOKUP(A125,Aux_Torneo!$A$2:$C$39,3,FALSE)</f>
        <v>7</v>
      </c>
      <c r="K125">
        <f>_xlfn.XLOOKUP(A125,Aux_Torneo!A:A,Aux_Torneo!D:D)</f>
        <v>4</v>
      </c>
      <c r="L125" t="str">
        <f>_xlfn.XLOOKUP(A125,Aux_Torneo!A:A,Aux_Torneo!B:B)</f>
        <v>SIN</v>
      </c>
      <c r="M125" s="2">
        <f t="shared" si="1"/>
        <v>0.59649122807017541</v>
      </c>
      <c r="N125" s="2">
        <f>VLOOKUP(J125,Calculos!$A$3:$D$67,2,FALSE)</f>
        <v>0.7192982456140351</v>
      </c>
      <c r="O125" s="2">
        <f>VLOOKUP(J125,Calculos!$A$3:$D$72,3,FALSE)</f>
        <v>0.44385964912280695</v>
      </c>
      <c r="P125" s="5">
        <f>IF(VLOOKUP(J125,Calculos!$A$3:$D$68,3,FALSE)&gt;M125,0,1)</f>
        <v>1</v>
      </c>
    </row>
    <row r="126" spans="1:16">
      <c r="A126" t="s">
        <v>49</v>
      </c>
      <c r="B126">
        <v>5</v>
      </c>
      <c r="C126" t="s">
        <v>32</v>
      </c>
      <c r="D126">
        <v>33</v>
      </c>
      <c r="E126">
        <v>19</v>
      </c>
      <c r="F126">
        <v>9</v>
      </c>
      <c r="G126">
        <v>6</v>
      </c>
      <c r="H126">
        <v>4</v>
      </c>
      <c r="I126" t="str">
        <f>VLOOKUP(C126,Aux_Club!$G$3:$H$67,2,FALSE)</f>
        <v>Racing Club</v>
      </c>
      <c r="J126">
        <f>VLOOKUP(A126,Aux_Torneo!$A$2:$C$39,3,FALSE)</f>
        <v>7</v>
      </c>
      <c r="K126">
        <f>_xlfn.XLOOKUP(A126,Aux_Torneo!A:A,Aux_Torneo!D:D)</f>
        <v>4</v>
      </c>
      <c r="L126" t="str">
        <f>_xlfn.XLOOKUP(A126,Aux_Torneo!A:A,Aux_Torneo!B:B)</f>
        <v>SIN</v>
      </c>
      <c r="M126" s="2">
        <f t="shared" si="1"/>
        <v>0.57894736842105265</v>
      </c>
      <c r="N126" s="2">
        <f>VLOOKUP(J126,Calculos!$A$3:$D$67,2,FALSE)</f>
        <v>0.7192982456140351</v>
      </c>
      <c r="O126" s="2">
        <f>VLOOKUP(J126,Calculos!$A$3:$D$72,3,FALSE)</f>
        <v>0.44385964912280695</v>
      </c>
      <c r="P126" s="5">
        <f>IF(VLOOKUP(J126,Calculos!$A$3:$D$68,3,FALSE)&gt;M126,0,1)</f>
        <v>1</v>
      </c>
    </row>
    <row r="127" spans="1:16">
      <c r="A127" t="s">
        <v>49</v>
      </c>
      <c r="B127">
        <v>6</v>
      </c>
      <c r="C127" t="s">
        <v>27</v>
      </c>
      <c r="D127">
        <v>33</v>
      </c>
      <c r="E127">
        <v>19</v>
      </c>
      <c r="F127">
        <v>9</v>
      </c>
      <c r="G127">
        <v>6</v>
      </c>
      <c r="H127">
        <v>4</v>
      </c>
      <c r="I127" t="str">
        <f>VLOOKUP(C127,Aux_Club!$G$3:$H$67,2,FALSE)</f>
        <v>Boca Juniors</v>
      </c>
      <c r="J127">
        <f>VLOOKUP(A127,Aux_Torneo!$A$2:$C$39,3,FALSE)</f>
        <v>7</v>
      </c>
      <c r="K127">
        <f>_xlfn.XLOOKUP(A127,Aux_Torneo!A:A,Aux_Torneo!D:D)</f>
        <v>4</v>
      </c>
      <c r="L127" t="str">
        <f>_xlfn.XLOOKUP(A127,Aux_Torneo!A:A,Aux_Torneo!B:B)</f>
        <v>SIN</v>
      </c>
      <c r="M127" s="2">
        <f t="shared" si="1"/>
        <v>0.57894736842105265</v>
      </c>
      <c r="N127" s="2">
        <f>VLOOKUP(J127,Calculos!$A$3:$D$67,2,FALSE)</f>
        <v>0.7192982456140351</v>
      </c>
      <c r="O127" s="2">
        <f>VLOOKUP(J127,Calculos!$A$3:$D$72,3,FALSE)</f>
        <v>0.44385964912280695</v>
      </c>
      <c r="P127" s="5">
        <f>IF(VLOOKUP(J127,Calculos!$A$3:$D$68,3,FALSE)&gt;M127,0,1)</f>
        <v>1</v>
      </c>
    </row>
    <row r="128" spans="1:16">
      <c r="A128" t="s">
        <v>49</v>
      </c>
      <c r="B128">
        <v>7</v>
      </c>
      <c r="C128" t="s">
        <v>28</v>
      </c>
      <c r="D128">
        <v>31</v>
      </c>
      <c r="E128">
        <v>19</v>
      </c>
      <c r="F128">
        <v>9</v>
      </c>
      <c r="G128">
        <v>4</v>
      </c>
      <c r="H128">
        <v>6</v>
      </c>
      <c r="I128" t="str">
        <f>VLOOKUP(C128,Aux_Club!$G$3:$H$67,2,FALSE)</f>
        <v>Arsenal</v>
      </c>
      <c r="J128">
        <f>VLOOKUP(A128,Aux_Torneo!$A$2:$C$39,3,FALSE)</f>
        <v>7</v>
      </c>
      <c r="K128">
        <f>_xlfn.XLOOKUP(A128,Aux_Torneo!A:A,Aux_Torneo!D:D)</f>
        <v>4</v>
      </c>
      <c r="L128" t="str">
        <f>_xlfn.XLOOKUP(A128,Aux_Torneo!A:A,Aux_Torneo!B:B)</f>
        <v>SIN</v>
      </c>
      <c r="M128" s="2">
        <f t="shared" si="1"/>
        <v>0.54385964912280704</v>
      </c>
      <c r="N128" s="2">
        <f>VLOOKUP(J128,Calculos!$A$3:$D$67,2,FALSE)</f>
        <v>0.7192982456140351</v>
      </c>
      <c r="O128" s="2">
        <f>VLOOKUP(J128,Calculos!$A$3:$D$72,3,FALSE)</f>
        <v>0.44385964912280695</v>
      </c>
      <c r="P128" s="5">
        <f>IF(VLOOKUP(J128,Calculos!$A$3:$D$68,3,FALSE)&gt;M128,0,1)</f>
        <v>1</v>
      </c>
    </row>
    <row r="129" spans="1:16">
      <c r="A129" t="s">
        <v>49</v>
      </c>
      <c r="B129">
        <v>8</v>
      </c>
      <c r="C129" t="s">
        <v>30</v>
      </c>
      <c r="D129">
        <v>29</v>
      </c>
      <c r="E129">
        <v>19</v>
      </c>
      <c r="F129">
        <v>7</v>
      </c>
      <c r="G129">
        <v>8</v>
      </c>
      <c r="H129">
        <v>4</v>
      </c>
      <c r="I129" t="str">
        <f>VLOOKUP(C129,Aux_Club!$G$3:$H$67,2,FALSE)</f>
        <v>River Plate</v>
      </c>
      <c r="J129">
        <f>VLOOKUP(A129,Aux_Torneo!$A$2:$C$39,3,FALSE)</f>
        <v>7</v>
      </c>
      <c r="K129">
        <f>_xlfn.XLOOKUP(A129,Aux_Torneo!A:A,Aux_Torneo!D:D)</f>
        <v>4</v>
      </c>
      <c r="L129" t="str">
        <f>_xlfn.XLOOKUP(A129,Aux_Torneo!A:A,Aux_Torneo!B:B)</f>
        <v>SIN</v>
      </c>
      <c r="M129" s="2">
        <f t="shared" si="1"/>
        <v>0.50877192982456143</v>
      </c>
      <c r="N129" s="2">
        <f>VLOOKUP(J129,Calculos!$A$3:$D$67,2,FALSE)</f>
        <v>0.7192982456140351</v>
      </c>
      <c r="O129" s="2">
        <f>VLOOKUP(J129,Calculos!$A$3:$D$72,3,FALSE)</f>
        <v>0.44385964912280695</v>
      </c>
      <c r="P129" s="5">
        <f>IF(VLOOKUP(J129,Calculos!$A$3:$D$68,3,FALSE)&gt;M129,0,1)</f>
        <v>1</v>
      </c>
    </row>
    <row r="130" spans="1:16">
      <c r="A130" t="s">
        <v>49</v>
      </c>
      <c r="B130">
        <v>9</v>
      </c>
      <c r="C130" t="s">
        <v>24</v>
      </c>
      <c r="D130">
        <v>28</v>
      </c>
      <c r="E130">
        <v>19</v>
      </c>
      <c r="F130">
        <v>8</v>
      </c>
      <c r="G130">
        <v>4</v>
      </c>
      <c r="H130">
        <v>7</v>
      </c>
      <c r="I130" t="str">
        <f>VLOOKUP(C130,Aux_Club!$G$3:$H$67,2,FALSE)</f>
        <v>Estudiantes (LP)</v>
      </c>
      <c r="J130">
        <f>VLOOKUP(A130,Aux_Torneo!$A$2:$C$39,3,FALSE)</f>
        <v>7</v>
      </c>
      <c r="K130">
        <f>_xlfn.XLOOKUP(A130,Aux_Torneo!A:A,Aux_Torneo!D:D)</f>
        <v>4</v>
      </c>
      <c r="L130" t="str">
        <f>_xlfn.XLOOKUP(A130,Aux_Torneo!A:A,Aux_Torneo!B:B)</f>
        <v>SIN</v>
      </c>
      <c r="M130" s="2">
        <f t="shared" si="1"/>
        <v>0.49122807017543857</v>
      </c>
      <c r="N130" s="2">
        <f>VLOOKUP(J130,Calculos!$A$3:$D$67,2,FALSE)</f>
        <v>0.7192982456140351</v>
      </c>
      <c r="O130" s="2">
        <f>VLOOKUP(J130,Calculos!$A$3:$D$72,3,FALSE)</f>
        <v>0.44385964912280695</v>
      </c>
      <c r="P130" s="5">
        <f>IF(VLOOKUP(J130,Calculos!$A$3:$D$68,3,FALSE)&gt;M130,0,1)</f>
        <v>1</v>
      </c>
    </row>
    <row r="131" spans="1:16">
      <c r="A131" t="s">
        <v>49</v>
      </c>
      <c r="B131">
        <v>10</v>
      </c>
      <c r="C131" t="s">
        <v>19</v>
      </c>
      <c r="D131">
        <v>26</v>
      </c>
      <c r="E131">
        <v>19</v>
      </c>
      <c r="F131">
        <v>6</v>
      </c>
      <c r="G131">
        <v>8</v>
      </c>
      <c r="H131">
        <v>5</v>
      </c>
      <c r="I131" t="str">
        <f>VLOOKUP(C131,Aux_Club!$G$3:$H$67,2,FALSE)</f>
        <v>Colon</v>
      </c>
      <c r="J131">
        <f>VLOOKUP(A131,Aux_Torneo!$A$2:$C$39,3,FALSE)</f>
        <v>7</v>
      </c>
      <c r="K131">
        <f>_xlfn.XLOOKUP(A131,Aux_Torneo!A:A,Aux_Torneo!D:D)</f>
        <v>4</v>
      </c>
      <c r="L131" t="str">
        <f>_xlfn.XLOOKUP(A131,Aux_Torneo!A:A,Aux_Torneo!B:B)</f>
        <v>SIN</v>
      </c>
      <c r="M131" s="2">
        <f t="shared" ref="M131:M194" si="2">D131/(E131*3)</f>
        <v>0.45614035087719296</v>
      </c>
      <c r="N131" s="2">
        <f>VLOOKUP(J131,Calculos!$A$3:$D$67,2,FALSE)</f>
        <v>0.7192982456140351</v>
      </c>
      <c r="O131" s="2">
        <f>VLOOKUP(J131,Calculos!$A$3:$D$72,3,FALSE)</f>
        <v>0.44385964912280695</v>
      </c>
      <c r="P131" s="5">
        <f>IF(VLOOKUP(J131,Calculos!$A$3:$D$68,3,FALSE)&gt;M131,0,1)</f>
        <v>1</v>
      </c>
    </row>
    <row r="132" spans="1:16">
      <c r="A132" t="s">
        <v>49</v>
      </c>
      <c r="B132">
        <v>11</v>
      </c>
      <c r="C132" t="s">
        <v>23</v>
      </c>
      <c r="D132">
        <v>26</v>
      </c>
      <c r="E132">
        <v>19</v>
      </c>
      <c r="F132">
        <v>6</v>
      </c>
      <c r="G132">
        <v>8</v>
      </c>
      <c r="H132">
        <v>5</v>
      </c>
      <c r="I132" t="str">
        <f>VLOOKUP(C132,Aux_Club!$G$3:$H$67,2,FALSE)</f>
        <v>San Lorenzo</v>
      </c>
      <c r="J132">
        <f>VLOOKUP(A132,Aux_Torneo!$A$2:$C$39,3,FALSE)</f>
        <v>7</v>
      </c>
      <c r="K132">
        <f>_xlfn.XLOOKUP(A132,Aux_Torneo!A:A,Aux_Torneo!D:D)</f>
        <v>4</v>
      </c>
      <c r="L132" t="str">
        <f>_xlfn.XLOOKUP(A132,Aux_Torneo!A:A,Aux_Torneo!B:B)</f>
        <v>SIN</v>
      </c>
      <c r="M132" s="2">
        <f t="shared" si="2"/>
        <v>0.45614035087719296</v>
      </c>
      <c r="N132" s="2">
        <f>VLOOKUP(J132,Calculos!$A$3:$D$67,2,FALSE)</f>
        <v>0.7192982456140351</v>
      </c>
      <c r="O132" s="2">
        <f>VLOOKUP(J132,Calculos!$A$3:$D$72,3,FALSE)</f>
        <v>0.44385964912280695</v>
      </c>
      <c r="P132" s="5">
        <f>IF(VLOOKUP(J132,Calculos!$A$3:$D$68,3,FALSE)&gt;M132,0,1)</f>
        <v>1</v>
      </c>
    </row>
    <row r="133" spans="1:16">
      <c r="A133" t="s">
        <v>49</v>
      </c>
      <c r="B133">
        <v>12</v>
      </c>
      <c r="C133" t="s">
        <v>39</v>
      </c>
      <c r="D133">
        <v>21</v>
      </c>
      <c r="E133">
        <v>19</v>
      </c>
      <c r="F133">
        <v>5</v>
      </c>
      <c r="G133">
        <v>6</v>
      </c>
      <c r="H133">
        <v>8</v>
      </c>
      <c r="I133" t="str">
        <f>VLOOKUP(C133,Aux_Club!$G$3:$H$67,2,FALSE)</f>
        <v>All Boys</v>
      </c>
      <c r="J133">
        <f>VLOOKUP(A133,Aux_Torneo!$A$2:$C$39,3,FALSE)</f>
        <v>7</v>
      </c>
      <c r="K133">
        <f>_xlfn.XLOOKUP(A133,Aux_Torneo!A:A,Aux_Torneo!D:D)</f>
        <v>4</v>
      </c>
      <c r="L133" t="str">
        <f>_xlfn.XLOOKUP(A133,Aux_Torneo!A:A,Aux_Torneo!B:B)</f>
        <v>SIN</v>
      </c>
      <c r="M133" s="2">
        <f t="shared" si="2"/>
        <v>0.36842105263157893</v>
      </c>
      <c r="N133" s="2">
        <f>VLOOKUP(J133,Calculos!$A$3:$D$67,2,FALSE)</f>
        <v>0.7192982456140351</v>
      </c>
      <c r="O133" s="2">
        <f>VLOOKUP(J133,Calculos!$A$3:$D$72,3,FALSE)</f>
        <v>0.44385964912280695</v>
      </c>
      <c r="P133" s="5">
        <f>IF(VLOOKUP(J133,Calculos!$A$3:$D$68,3,FALSE)&gt;M133,0,1)</f>
        <v>0</v>
      </c>
    </row>
    <row r="134" spans="1:16">
      <c r="A134" t="s">
        <v>49</v>
      </c>
      <c r="B134">
        <v>13</v>
      </c>
      <c r="C134" t="s">
        <v>46</v>
      </c>
      <c r="D134">
        <v>20</v>
      </c>
      <c r="E134">
        <v>19</v>
      </c>
      <c r="F134">
        <v>5</v>
      </c>
      <c r="G134">
        <v>5</v>
      </c>
      <c r="H134">
        <v>9</v>
      </c>
      <c r="I134" t="str">
        <f>VLOOKUP(C134,Aux_Club!$G$3:$H$67,2,FALSE)</f>
        <v>Atl Rafaela</v>
      </c>
      <c r="J134">
        <f>VLOOKUP(A134,Aux_Torneo!$A$2:$C$39,3,FALSE)</f>
        <v>7</v>
      </c>
      <c r="K134">
        <f>_xlfn.XLOOKUP(A134,Aux_Torneo!A:A,Aux_Torneo!D:D)</f>
        <v>4</v>
      </c>
      <c r="L134" t="str">
        <f>_xlfn.XLOOKUP(A134,Aux_Torneo!A:A,Aux_Torneo!B:B)</f>
        <v>SIN</v>
      </c>
      <c r="M134" s="2">
        <f t="shared" si="2"/>
        <v>0.35087719298245612</v>
      </c>
      <c r="N134" s="2">
        <f>VLOOKUP(J134,Calculos!$A$3:$D$67,2,FALSE)</f>
        <v>0.7192982456140351</v>
      </c>
      <c r="O134" s="2">
        <f>VLOOKUP(J134,Calculos!$A$3:$D$72,3,FALSE)</f>
        <v>0.44385964912280695</v>
      </c>
      <c r="P134" s="5">
        <f>IF(VLOOKUP(J134,Calculos!$A$3:$D$68,3,FALSE)&gt;M134,0,1)</f>
        <v>0</v>
      </c>
    </row>
    <row r="135" spans="1:16">
      <c r="A135" t="s">
        <v>49</v>
      </c>
      <c r="B135">
        <v>14</v>
      </c>
      <c r="C135" t="s">
        <v>33</v>
      </c>
      <c r="D135">
        <v>20</v>
      </c>
      <c r="E135">
        <v>19</v>
      </c>
      <c r="F135">
        <v>5</v>
      </c>
      <c r="G135">
        <v>5</v>
      </c>
      <c r="H135">
        <v>9</v>
      </c>
      <c r="I135" t="str">
        <f>VLOOKUP(C135,Aux_Club!$G$3:$H$67,2,FALSE)</f>
        <v>Godoy Cruz</v>
      </c>
      <c r="J135">
        <f>VLOOKUP(A135,Aux_Torneo!$A$2:$C$39,3,FALSE)</f>
        <v>7</v>
      </c>
      <c r="K135">
        <f>_xlfn.XLOOKUP(A135,Aux_Torneo!A:A,Aux_Torneo!D:D)</f>
        <v>4</v>
      </c>
      <c r="L135" t="str">
        <f>_xlfn.XLOOKUP(A135,Aux_Torneo!A:A,Aux_Torneo!B:B)</f>
        <v>SIN</v>
      </c>
      <c r="M135" s="2">
        <f t="shared" si="2"/>
        <v>0.35087719298245612</v>
      </c>
      <c r="N135" s="2">
        <f>VLOOKUP(J135,Calculos!$A$3:$D$67,2,FALSE)</f>
        <v>0.7192982456140351</v>
      </c>
      <c r="O135" s="2">
        <f>VLOOKUP(J135,Calculos!$A$3:$D$72,3,FALSE)</f>
        <v>0.44385964912280695</v>
      </c>
      <c r="P135" s="5">
        <f>IF(VLOOKUP(J135,Calculos!$A$3:$D$68,3,FALSE)&gt;M135,0,1)</f>
        <v>0</v>
      </c>
    </row>
    <row r="136" spans="1:16">
      <c r="A136" t="s">
        <v>49</v>
      </c>
      <c r="B136">
        <v>15</v>
      </c>
      <c r="C136" t="s">
        <v>40</v>
      </c>
      <c r="D136">
        <v>19</v>
      </c>
      <c r="E136">
        <v>19</v>
      </c>
      <c r="F136">
        <v>3</v>
      </c>
      <c r="G136">
        <v>10</v>
      </c>
      <c r="H136">
        <v>6</v>
      </c>
      <c r="I136" t="str">
        <f>VLOOKUP(C136,Aux_Club!$G$3:$H$67,2,FALSE)</f>
        <v>Quilmes</v>
      </c>
      <c r="J136">
        <f>VLOOKUP(A136,Aux_Torneo!$A$2:$C$39,3,FALSE)</f>
        <v>7</v>
      </c>
      <c r="K136">
        <f>_xlfn.XLOOKUP(A136,Aux_Torneo!A:A,Aux_Torneo!D:D)</f>
        <v>4</v>
      </c>
      <c r="L136" t="str">
        <f>_xlfn.XLOOKUP(A136,Aux_Torneo!A:A,Aux_Torneo!B:B)</f>
        <v>SIN</v>
      </c>
      <c r="M136" s="2">
        <f t="shared" si="2"/>
        <v>0.33333333333333331</v>
      </c>
      <c r="N136" s="2">
        <f>VLOOKUP(J136,Calculos!$A$3:$D$67,2,FALSE)</f>
        <v>0.7192982456140351</v>
      </c>
      <c r="O136" s="2">
        <f>VLOOKUP(J136,Calculos!$A$3:$D$72,3,FALSE)</f>
        <v>0.44385964912280695</v>
      </c>
      <c r="P136" s="5">
        <f>IF(VLOOKUP(J136,Calculos!$A$3:$D$68,3,FALSE)&gt;M136,0,1)</f>
        <v>0</v>
      </c>
    </row>
    <row r="137" spans="1:16">
      <c r="A137" t="s">
        <v>49</v>
      </c>
      <c r="B137">
        <v>16</v>
      </c>
      <c r="C137" t="s">
        <v>22</v>
      </c>
      <c r="D137">
        <v>19</v>
      </c>
      <c r="E137">
        <v>19</v>
      </c>
      <c r="F137">
        <v>4</v>
      </c>
      <c r="G137">
        <v>7</v>
      </c>
      <c r="H137">
        <v>8</v>
      </c>
      <c r="I137" t="str">
        <f>VLOOKUP(C137,Aux_Club!$G$3:$H$67,2,FALSE)</f>
        <v>Argentinos</v>
      </c>
      <c r="J137">
        <f>VLOOKUP(A137,Aux_Torneo!$A$2:$C$39,3,FALSE)</f>
        <v>7</v>
      </c>
      <c r="K137">
        <f>_xlfn.XLOOKUP(A137,Aux_Torneo!A:A,Aux_Torneo!D:D)</f>
        <v>4</v>
      </c>
      <c r="L137" t="str">
        <f>_xlfn.XLOOKUP(A137,Aux_Torneo!A:A,Aux_Torneo!B:B)</f>
        <v>SIN</v>
      </c>
      <c r="M137" s="2">
        <f t="shared" si="2"/>
        <v>0.33333333333333331</v>
      </c>
      <c r="N137" s="2">
        <f>VLOOKUP(J137,Calculos!$A$3:$D$67,2,FALSE)</f>
        <v>0.7192982456140351</v>
      </c>
      <c r="O137" s="2">
        <f>VLOOKUP(J137,Calculos!$A$3:$D$72,3,FALSE)</f>
        <v>0.44385964912280695</v>
      </c>
      <c r="P137" s="5">
        <f>IF(VLOOKUP(J137,Calculos!$A$3:$D$68,3,FALSE)&gt;M137,0,1)</f>
        <v>0</v>
      </c>
    </row>
    <row r="138" spans="1:16">
      <c r="A138" t="s">
        <v>49</v>
      </c>
      <c r="B138">
        <v>17</v>
      </c>
      <c r="C138" t="s">
        <v>45</v>
      </c>
      <c r="D138">
        <v>17</v>
      </c>
      <c r="E138">
        <v>19</v>
      </c>
      <c r="F138">
        <v>4</v>
      </c>
      <c r="G138">
        <v>5</v>
      </c>
      <c r="H138">
        <v>10</v>
      </c>
      <c r="I138" t="str">
        <f>VLOOKUP(C138,Aux_Club!$G$3:$H$67,2,FALSE)</f>
        <v>San Martin (SJ)</v>
      </c>
      <c r="J138">
        <f>VLOOKUP(A138,Aux_Torneo!$A$2:$C$39,3,FALSE)</f>
        <v>7</v>
      </c>
      <c r="K138">
        <f>_xlfn.XLOOKUP(A138,Aux_Torneo!A:A,Aux_Torneo!D:D)</f>
        <v>4</v>
      </c>
      <c r="L138" t="str">
        <f>_xlfn.XLOOKUP(A138,Aux_Torneo!A:A,Aux_Torneo!B:B)</f>
        <v>SIN</v>
      </c>
      <c r="M138" s="2">
        <f t="shared" si="2"/>
        <v>0.2982456140350877</v>
      </c>
      <c r="N138" s="2">
        <f>VLOOKUP(J138,Calculos!$A$3:$D$67,2,FALSE)</f>
        <v>0.7192982456140351</v>
      </c>
      <c r="O138" s="2">
        <f>VLOOKUP(J138,Calculos!$A$3:$D$72,3,FALSE)</f>
        <v>0.44385964912280695</v>
      </c>
      <c r="P138" s="5">
        <f>IF(VLOOKUP(J138,Calculos!$A$3:$D$68,3,FALSE)&gt;M138,0,1)</f>
        <v>0</v>
      </c>
    </row>
    <row r="139" spans="1:16">
      <c r="A139" t="s">
        <v>49</v>
      </c>
      <c r="B139">
        <v>18</v>
      </c>
      <c r="C139" t="s">
        <v>20</v>
      </c>
      <c r="D139">
        <v>17</v>
      </c>
      <c r="E139">
        <v>19</v>
      </c>
      <c r="F139">
        <v>3</v>
      </c>
      <c r="G139">
        <v>8</v>
      </c>
      <c r="H139">
        <v>8</v>
      </c>
      <c r="I139" t="str">
        <f>VLOOKUP(C139,Aux_Club!$G$3:$H$67,2,FALSE)</f>
        <v>Independiente</v>
      </c>
      <c r="J139">
        <f>VLOOKUP(A139,Aux_Torneo!$A$2:$C$39,3,FALSE)</f>
        <v>7</v>
      </c>
      <c r="K139">
        <f>_xlfn.XLOOKUP(A139,Aux_Torneo!A:A,Aux_Torneo!D:D)</f>
        <v>4</v>
      </c>
      <c r="L139" t="str">
        <f>_xlfn.XLOOKUP(A139,Aux_Torneo!A:A,Aux_Torneo!B:B)</f>
        <v>SIN</v>
      </c>
      <c r="M139" s="2">
        <f t="shared" si="2"/>
        <v>0.2982456140350877</v>
      </c>
      <c r="N139" s="2">
        <f>VLOOKUP(J139,Calculos!$A$3:$D$67,2,FALSE)</f>
        <v>0.7192982456140351</v>
      </c>
      <c r="O139" s="2">
        <f>VLOOKUP(J139,Calculos!$A$3:$D$72,3,FALSE)</f>
        <v>0.44385964912280695</v>
      </c>
      <c r="P139" s="5">
        <f>IF(VLOOKUP(J139,Calculos!$A$3:$D$68,3,FALSE)&gt;M139,0,1)</f>
        <v>0</v>
      </c>
    </row>
    <row r="140" spans="1:16">
      <c r="A140" t="s">
        <v>49</v>
      </c>
      <c r="B140">
        <v>19</v>
      </c>
      <c r="C140" t="s">
        <v>36</v>
      </c>
      <c r="D140">
        <v>13</v>
      </c>
      <c r="E140">
        <v>19</v>
      </c>
      <c r="F140">
        <v>1</v>
      </c>
      <c r="G140">
        <v>10</v>
      </c>
      <c r="H140">
        <v>8</v>
      </c>
      <c r="I140" t="str">
        <f>VLOOKUP(C140,Aux_Club!$G$3:$H$67,2,FALSE)</f>
        <v>Tigre</v>
      </c>
      <c r="J140">
        <f>VLOOKUP(A140,Aux_Torneo!$A$2:$C$39,3,FALSE)</f>
        <v>7</v>
      </c>
      <c r="K140">
        <f>_xlfn.XLOOKUP(A140,Aux_Torneo!A:A,Aux_Torneo!D:D)</f>
        <v>4</v>
      </c>
      <c r="L140" t="str">
        <f>_xlfn.XLOOKUP(A140,Aux_Torneo!A:A,Aux_Torneo!B:B)</f>
        <v>SIN</v>
      </c>
      <c r="M140" s="2">
        <f t="shared" si="2"/>
        <v>0.22807017543859648</v>
      </c>
      <c r="N140" s="2">
        <f>VLOOKUP(J140,Calculos!$A$3:$D$67,2,FALSE)</f>
        <v>0.7192982456140351</v>
      </c>
      <c r="O140" s="2">
        <f>VLOOKUP(J140,Calculos!$A$3:$D$72,3,FALSE)</f>
        <v>0.44385964912280695</v>
      </c>
      <c r="P140" s="5">
        <f>IF(VLOOKUP(J140,Calculos!$A$3:$D$68,3,FALSE)&gt;M140,0,1)</f>
        <v>0</v>
      </c>
    </row>
    <row r="141" spans="1:16">
      <c r="A141" t="s">
        <v>49</v>
      </c>
      <c r="B141">
        <v>20</v>
      </c>
      <c r="C141" t="s">
        <v>47</v>
      </c>
      <c r="D141">
        <v>7</v>
      </c>
      <c r="E141">
        <v>19</v>
      </c>
      <c r="F141">
        <v>0</v>
      </c>
      <c r="G141">
        <v>7</v>
      </c>
      <c r="H141">
        <v>12</v>
      </c>
      <c r="I141" t="str">
        <f>VLOOKUP(C141,Aux_Club!$G$3:$H$67,2,FALSE)</f>
        <v>Union</v>
      </c>
      <c r="J141">
        <f>VLOOKUP(A141,Aux_Torneo!$A$2:$C$39,3,FALSE)</f>
        <v>7</v>
      </c>
      <c r="K141">
        <f>_xlfn.XLOOKUP(A141,Aux_Torneo!A:A,Aux_Torneo!D:D)</f>
        <v>4</v>
      </c>
      <c r="L141" t="str">
        <f>_xlfn.XLOOKUP(A141,Aux_Torneo!A:A,Aux_Torneo!B:B)</f>
        <v>SIN</v>
      </c>
      <c r="M141" s="2">
        <f t="shared" si="2"/>
        <v>0.12280701754385964</v>
      </c>
      <c r="N141" s="2">
        <f>VLOOKUP(J141,Calculos!$A$3:$D$67,2,FALSE)</f>
        <v>0.7192982456140351</v>
      </c>
      <c r="O141" s="2">
        <f>VLOOKUP(J141,Calculos!$A$3:$D$72,3,FALSE)</f>
        <v>0.44385964912280695</v>
      </c>
      <c r="P141" s="5">
        <f>IF(VLOOKUP(J141,Calculos!$A$3:$D$68,3,FALSE)&gt;M141,0,1)</f>
        <v>0</v>
      </c>
    </row>
    <row r="142" spans="1:16">
      <c r="A142" t="s">
        <v>50</v>
      </c>
      <c r="B142">
        <v>1</v>
      </c>
      <c r="C142" t="s">
        <v>18</v>
      </c>
      <c r="D142">
        <v>38</v>
      </c>
      <c r="E142">
        <v>19</v>
      </c>
      <c r="F142">
        <v>12</v>
      </c>
      <c r="G142">
        <v>2</v>
      </c>
      <c r="H142">
        <v>5</v>
      </c>
      <c r="I142" t="str">
        <f>VLOOKUP(C142,Aux_Club!$G$3:$H$67,2,FALSE)</f>
        <v>Newells</v>
      </c>
      <c r="J142">
        <f>VLOOKUP(A142,Aux_Torneo!$A$2:$C$39,3,FALSE)</f>
        <v>8</v>
      </c>
      <c r="K142">
        <f>_xlfn.XLOOKUP(A142,Aux_Torneo!A:A,Aux_Torneo!D:D)</f>
        <v>4</v>
      </c>
      <c r="L142" t="str">
        <f>_xlfn.XLOOKUP(A142,Aux_Torneo!A:A,Aux_Torneo!B:B)</f>
        <v>SIN</v>
      </c>
      <c r="M142" s="2">
        <f t="shared" si="2"/>
        <v>0.66666666666666663</v>
      </c>
      <c r="N142" s="2">
        <f>VLOOKUP(J142,Calculos!$A$3:$D$67,2,FALSE)</f>
        <v>0.66666666666666663</v>
      </c>
      <c r="O142" s="2">
        <f>VLOOKUP(J142,Calculos!$A$3:$D$72,3,FALSE)</f>
        <v>0.44210526315789478</v>
      </c>
      <c r="P142" s="5">
        <f>IF(VLOOKUP(J142,Calculos!$A$3:$D$68,3,FALSE)&gt;M142,0,1)</f>
        <v>1</v>
      </c>
    </row>
    <row r="143" spans="1:16">
      <c r="A143" t="s">
        <v>50</v>
      </c>
      <c r="B143">
        <v>2</v>
      </c>
      <c r="C143" t="s">
        <v>30</v>
      </c>
      <c r="D143">
        <v>35</v>
      </c>
      <c r="E143">
        <v>19</v>
      </c>
      <c r="F143">
        <v>10</v>
      </c>
      <c r="G143">
        <v>5</v>
      </c>
      <c r="H143">
        <v>4</v>
      </c>
      <c r="I143" t="str">
        <f>VLOOKUP(C143,Aux_Club!$G$3:$H$67,2,FALSE)</f>
        <v>River Plate</v>
      </c>
      <c r="J143">
        <f>VLOOKUP(A143,Aux_Torneo!$A$2:$C$39,3,FALSE)</f>
        <v>8</v>
      </c>
      <c r="K143">
        <f>_xlfn.XLOOKUP(A143,Aux_Torneo!A:A,Aux_Torneo!D:D)</f>
        <v>4</v>
      </c>
      <c r="L143" t="str">
        <f>_xlfn.XLOOKUP(A143,Aux_Torneo!A:A,Aux_Torneo!B:B)</f>
        <v>SIN</v>
      </c>
      <c r="M143" s="2">
        <f t="shared" si="2"/>
        <v>0.61403508771929827</v>
      </c>
      <c r="N143" s="2">
        <f>VLOOKUP(J143,Calculos!$A$3:$D$67,2,FALSE)</f>
        <v>0.66666666666666663</v>
      </c>
      <c r="O143" s="2">
        <f>VLOOKUP(J143,Calculos!$A$3:$D$72,3,FALSE)</f>
        <v>0.44210526315789478</v>
      </c>
      <c r="P143" s="5">
        <f>IF(VLOOKUP(J143,Calculos!$A$3:$D$68,3,FALSE)&gt;M143,0,1)</f>
        <v>1</v>
      </c>
    </row>
    <row r="144" spans="1:16">
      <c r="A144" t="s">
        <v>50</v>
      </c>
      <c r="B144">
        <v>3</v>
      </c>
      <c r="C144" t="s">
        <v>25</v>
      </c>
      <c r="D144">
        <v>33</v>
      </c>
      <c r="E144">
        <v>19</v>
      </c>
      <c r="F144">
        <v>8</v>
      </c>
      <c r="G144">
        <v>9</v>
      </c>
      <c r="H144">
        <v>2</v>
      </c>
      <c r="I144" t="str">
        <f>VLOOKUP(C144,Aux_Club!$G$3:$H$67,2,FALSE)</f>
        <v>Lanus</v>
      </c>
      <c r="J144">
        <f>VLOOKUP(A144,Aux_Torneo!$A$2:$C$39,3,FALSE)</f>
        <v>8</v>
      </c>
      <c r="K144">
        <f>_xlfn.XLOOKUP(A144,Aux_Torneo!A:A,Aux_Torneo!D:D)</f>
        <v>4</v>
      </c>
      <c r="L144" t="str">
        <f>_xlfn.XLOOKUP(A144,Aux_Torneo!A:A,Aux_Torneo!B:B)</f>
        <v>SIN</v>
      </c>
      <c r="M144" s="2">
        <f t="shared" si="2"/>
        <v>0.57894736842105265</v>
      </c>
      <c r="N144" s="2">
        <f>VLOOKUP(J144,Calculos!$A$3:$D$67,2,FALSE)</f>
        <v>0.66666666666666663</v>
      </c>
      <c r="O144" s="2">
        <f>VLOOKUP(J144,Calculos!$A$3:$D$72,3,FALSE)</f>
        <v>0.44210526315789478</v>
      </c>
      <c r="P144" s="5">
        <f>IF(VLOOKUP(J144,Calculos!$A$3:$D$68,3,FALSE)&gt;M144,0,1)</f>
        <v>1</v>
      </c>
    </row>
    <row r="145" spans="1:16">
      <c r="A145" t="s">
        <v>50</v>
      </c>
      <c r="B145">
        <v>4</v>
      </c>
      <c r="C145" t="s">
        <v>23</v>
      </c>
      <c r="D145">
        <v>32</v>
      </c>
      <c r="E145">
        <v>19</v>
      </c>
      <c r="F145">
        <v>8</v>
      </c>
      <c r="G145">
        <v>8</v>
      </c>
      <c r="H145">
        <v>3</v>
      </c>
      <c r="I145" t="str">
        <f>VLOOKUP(C145,Aux_Club!$G$3:$H$67,2,FALSE)</f>
        <v>San Lorenzo</v>
      </c>
      <c r="J145">
        <f>VLOOKUP(A145,Aux_Torneo!$A$2:$C$39,3,FALSE)</f>
        <v>8</v>
      </c>
      <c r="K145">
        <f>_xlfn.XLOOKUP(A145,Aux_Torneo!A:A,Aux_Torneo!D:D)</f>
        <v>4</v>
      </c>
      <c r="L145" t="str">
        <f>_xlfn.XLOOKUP(A145,Aux_Torneo!A:A,Aux_Torneo!B:B)</f>
        <v>SIN</v>
      </c>
      <c r="M145" s="2">
        <f t="shared" si="2"/>
        <v>0.56140350877192979</v>
      </c>
      <c r="N145" s="2">
        <f>VLOOKUP(J145,Calculos!$A$3:$D$67,2,FALSE)</f>
        <v>0.66666666666666663</v>
      </c>
      <c r="O145" s="2">
        <f>VLOOKUP(J145,Calculos!$A$3:$D$72,3,FALSE)</f>
        <v>0.44210526315789478</v>
      </c>
      <c r="P145" s="5">
        <f>IF(VLOOKUP(J145,Calculos!$A$3:$D$68,3,FALSE)&gt;M145,0,1)</f>
        <v>1</v>
      </c>
    </row>
    <row r="146" spans="1:16">
      <c r="A146" t="s">
        <v>50</v>
      </c>
      <c r="B146">
        <v>5</v>
      </c>
      <c r="C146" t="s">
        <v>40</v>
      </c>
      <c r="D146">
        <v>31</v>
      </c>
      <c r="E146">
        <v>19</v>
      </c>
      <c r="F146">
        <v>8</v>
      </c>
      <c r="G146">
        <v>7</v>
      </c>
      <c r="H146">
        <v>4</v>
      </c>
      <c r="I146" t="str">
        <f>VLOOKUP(C146,Aux_Club!$G$3:$H$67,2,FALSE)</f>
        <v>Quilmes</v>
      </c>
      <c r="J146">
        <f>VLOOKUP(A146,Aux_Torneo!$A$2:$C$39,3,FALSE)</f>
        <v>8</v>
      </c>
      <c r="K146">
        <f>_xlfn.XLOOKUP(A146,Aux_Torneo!A:A,Aux_Torneo!D:D)</f>
        <v>4</v>
      </c>
      <c r="L146" t="str">
        <f>_xlfn.XLOOKUP(A146,Aux_Torneo!A:A,Aux_Torneo!B:B)</f>
        <v>SIN</v>
      </c>
      <c r="M146" s="2">
        <f t="shared" si="2"/>
        <v>0.54385964912280704</v>
      </c>
      <c r="N146" s="2">
        <f>VLOOKUP(J146,Calculos!$A$3:$D$67,2,FALSE)</f>
        <v>0.66666666666666663</v>
      </c>
      <c r="O146" s="2">
        <f>VLOOKUP(J146,Calculos!$A$3:$D$72,3,FALSE)</f>
        <v>0.44210526315789478</v>
      </c>
      <c r="P146" s="5">
        <f>IF(VLOOKUP(J146,Calculos!$A$3:$D$68,3,FALSE)&gt;M146,0,1)</f>
        <v>1</v>
      </c>
    </row>
    <row r="147" spans="1:16">
      <c r="A147" t="s">
        <v>50</v>
      </c>
      <c r="B147">
        <v>6</v>
      </c>
      <c r="C147" t="s">
        <v>32</v>
      </c>
      <c r="D147">
        <v>29</v>
      </c>
      <c r="E147">
        <v>19</v>
      </c>
      <c r="F147">
        <v>8</v>
      </c>
      <c r="G147">
        <v>5</v>
      </c>
      <c r="H147">
        <v>6</v>
      </c>
      <c r="I147" t="str">
        <f>VLOOKUP(C147,Aux_Club!$G$3:$H$67,2,FALSE)</f>
        <v>Racing Club</v>
      </c>
      <c r="J147">
        <f>VLOOKUP(A147,Aux_Torneo!$A$2:$C$39,3,FALSE)</f>
        <v>8</v>
      </c>
      <c r="K147">
        <f>_xlfn.XLOOKUP(A147,Aux_Torneo!A:A,Aux_Torneo!D:D)</f>
        <v>4</v>
      </c>
      <c r="L147" t="str">
        <f>_xlfn.XLOOKUP(A147,Aux_Torneo!A:A,Aux_Torneo!B:B)</f>
        <v>SIN</v>
      </c>
      <c r="M147" s="2">
        <f t="shared" si="2"/>
        <v>0.50877192982456143</v>
      </c>
      <c r="N147" s="2">
        <f>VLOOKUP(J147,Calculos!$A$3:$D$67,2,FALSE)</f>
        <v>0.66666666666666663</v>
      </c>
      <c r="O147" s="2">
        <f>VLOOKUP(J147,Calculos!$A$3:$D$72,3,FALSE)</f>
        <v>0.44210526315789478</v>
      </c>
      <c r="P147" s="5">
        <f>IF(VLOOKUP(J147,Calculos!$A$3:$D$68,3,FALSE)&gt;M147,0,1)</f>
        <v>1</v>
      </c>
    </row>
    <row r="148" spans="1:16">
      <c r="A148" t="s">
        <v>50</v>
      </c>
      <c r="B148">
        <v>7</v>
      </c>
      <c r="C148" t="s">
        <v>33</v>
      </c>
      <c r="D148">
        <v>29</v>
      </c>
      <c r="E148">
        <v>19</v>
      </c>
      <c r="F148">
        <v>7</v>
      </c>
      <c r="G148">
        <v>8</v>
      </c>
      <c r="H148">
        <v>4</v>
      </c>
      <c r="I148" t="str">
        <f>VLOOKUP(C148,Aux_Club!$G$3:$H$67,2,FALSE)</f>
        <v>Godoy Cruz</v>
      </c>
      <c r="J148">
        <f>VLOOKUP(A148,Aux_Torneo!$A$2:$C$39,3,FALSE)</f>
        <v>8</v>
      </c>
      <c r="K148">
        <f>_xlfn.XLOOKUP(A148,Aux_Torneo!A:A,Aux_Torneo!D:D)</f>
        <v>4</v>
      </c>
      <c r="L148" t="str">
        <f>_xlfn.XLOOKUP(A148,Aux_Torneo!A:A,Aux_Torneo!B:B)</f>
        <v>SIN</v>
      </c>
      <c r="M148" s="2">
        <f t="shared" si="2"/>
        <v>0.50877192982456143</v>
      </c>
      <c r="N148" s="2">
        <f>VLOOKUP(J148,Calculos!$A$3:$D$67,2,FALSE)</f>
        <v>0.66666666666666663</v>
      </c>
      <c r="O148" s="2">
        <f>VLOOKUP(J148,Calculos!$A$3:$D$72,3,FALSE)</f>
        <v>0.44210526315789478</v>
      </c>
      <c r="P148" s="5">
        <f>IF(VLOOKUP(J148,Calculos!$A$3:$D$68,3,FALSE)&gt;M148,0,1)</f>
        <v>1</v>
      </c>
    </row>
    <row r="149" spans="1:16">
      <c r="A149" t="s">
        <v>50</v>
      </c>
      <c r="B149">
        <v>8</v>
      </c>
      <c r="C149" t="s">
        <v>28</v>
      </c>
      <c r="D149">
        <v>29</v>
      </c>
      <c r="E149">
        <v>19</v>
      </c>
      <c r="F149">
        <v>8</v>
      </c>
      <c r="G149">
        <v>5</v>
      </c>
      <c r="H149">
        <v>6</v>
      </c>
      <c r="I149" t="str">
        <f>VLOOKUP(C149,Aux_Club!$G$3:$H$67,2,FALSE)</f>
        <v>Arsenal</v>
      </c>
      <c r="J149">
        <f>VLOOKUP(A149,Aux_Torneo!$A$2:$C$39,3,FALSE)</f>
        <v>8</v>
      </c>
      <c r="K149">
        <f>_xlfn.XLOOKUP(A149,Aux_Torneo!A:A,Aux_Torneo!D:D)</f>
        <v>4</v>
      </c>
      <c r="L149" t="str">
        <f>_xlfn.XLOOKUP(A149,Aux_Torneo!A:A,Aux_Torneo!B:B)</f>
        <v>SIN</v>
      </c>
      <c r="M149" s="2">
        <f t="shared" si="2"/>
        <v>0.50877192982456143</v>
      </c>
      <c r="N149" s="2">
        <f>VLOOKUP(J149,Calculos!$A$3:$D$67,2,FALSE)</f>
        <v>0.66666666666666663</v>
      </c>
      <c r="O149" s="2">
        <f>VLOOKUP(J149,Calculos!$A$3:$D$72,3,FALSE)</f>
        <v>0.44210526315789478</v>
      </c>
      <c r="P149" s="5">
        <f>IF(VLOOKUP(J149,Calculos!$A$3:$D$68,3,FALSE)&gt;M149,0,1)</f>
        <v>1</v>
      </c>
    </row>
    <row r="150" spans="1:16">
      <c r="A150" t="s">
        <v>50</v>
      </c>
      <c r="B150">
        <v>9</v>
      </c>
      <c r="C150" t="s">
        <v>45</v>
      </c>
      <c r="D150">
        <v>26</v>
      </c>
      <c r="E150">
        <v>19</v>
      </c>
      <c r="F150">
        <v>7</v>
      </c>
      <c r="G150">
        <v>5</v>
      </c>
      <c r="H150">
        <v>7</v>
      </c>
      <c r="I150" t="str">
        <f>VLOOKUP(C150,Aux_Club!$G$3:$H$67,2,FALSE)</f>
        <v>San Martin (SJ)</v>
      </c>
      <c r="J150">
        <f>VLOOKUP(A150,Aux_Torneo!$A$2:$C$39,3,FALSE)</f>
        <v>8</v>
      </c>
      <c r="K150">
        <f>_xlfn.XLOOKUP(A150,Aux_Torneo!A:A,Aux_Torneo!D:D)</f>
        <v>4</v>
      </c>
      <c r="L150" t="str">
        <f>_xlfn.XLOOKUP(A150,Aux_Torneo!A:A,Aux_Torneo!B:B)</f>
        <v>SIN</v>
      </c>
      <c r="M150" s="2">
        <f t="shared" si="2"/>
        <v>0.45614035087719296</v>
      </c>
      <c r="N150" s="2">
        <f>VLOOKUP(J150,Calculos!$A$3:$D$67,2,FALSE)</f>
        <v>0.66666666666666663</v>
      </c>
      <c r="O150" s="2">
        <f>VLOOKUP(J150,Calculos!$A$3:$D$72,3,FALSE)</f>
        <v>0.44210526315789478</v>
      </c>
      <c r="P150" s="5">
        <f>IF(VLOOKUP(J150,Calculos!$A$3:$D$68,3,FALSE)&gt;M150,0,1)</f>
        <v>1</v>
      </c>
    </row>
    <row r="151" spans="1:16">
      <c r="A151" t="s">
        <v>50</v>
      </c>
      <c r="B151">
        <v>10</v>
      </c>
      <c r="C151" t="s">
        <v>44</v>
      </c>
      <c r="D151">
        <v>23</v>
      </c>
      <c r="E151">
        <v>19</v>
      </c>
      <c r="F151">
        <v>4</v>
      </c>
      <c r="G151">
        <v>11</v>
      </c>
      <c r="H151">
        <v>4</v>
      </c>
      <c r="I151" t="str">
        <f>VLOOKUP(C151,Aux_Club!$G$3:$H$67,2,FALSE)</f>
        <v>Belgrano</v>
      </c>
      <c r="J151">
        <f>VLOOKUP(A151,Aux_Torneo!$A$2:$C$39,3,FALSE)</f>
        <v>8</v>
      </c>
      <c r="K151">
        <f>_xlfn.XLOOKUP(A151,Aux_Torneo!A:A,Aux_Torneo!D:D)</f>
        <v>4</v>
      </c>
      <c r="L151" t="str">
        <f>_xlfn.XLOOKUP(A151,Aux_Torneo!A:A,Aux_Torneo!B:B)</f>
        <v>SIN</v>
      </c>
      <c r="M151" s="2">
        <f t="shared" si="2"/>
        <v>0.40350877192982454</v>
      </c>
      <c r="N151" s="2">
        <f>VLOOKUP(J151,Calculos!$A$3:$D$67,2,FALSE)</f>
        <v>0.66666666666666663</v>
      </c>
      <c r="O151" s="2">
        <f>VLOOKUP(J151,Calculos!$A$3:$D$72,3,FALSE)</f>
        <v>0.44210526315789478</v>
      </c>
      <c r="P151" s="5">
        <f>IF(VLOOKUP(J151,Calculos!$A$3:$D$68,3,FALSE)&gt;M151,0,1)</f>
        <v>0</v>
      </c>
    </row>
    <row r="152" spans="1:16">
      <c r="A152" t="s">
        <v>50</v>
      </c>
      <c r="B152">
        <v>11</v>
      </c>
      <c r="C152" t="s">
        <v>46</v>
      </c>
      <c r="D152">
        <v>23</v>
      </c>
      <c r="E152">
        <v>19</v>
      </c>
      <c r="F152">
        <v>5</v>
      </c>
      <c r="G152">
        <v>8</v>
      </c>
      <c r="H152">
        <v>6</v>
      </c>
      <c r="I152" t="str">
        <f>VLOOKUP(C152,Aux_Club!$G$3:$H$67,2,FALSE)</f>
        <v>Atl Rafaela</v>
      </c>
      <c r="J152">
        <f>VLOOKUP(A152,Aux_Torneo!$A$2:$C$39,3,FALSE)</f>
        <v>8</v>
      </c>
      <c r="K152">
        <f>_xlfn.XLOOKUP(A152,Aux_Torneo!A:A,Aux_Torneo!D:D)</f>
        <v>4</v>
      </c>
      <c r="L152" t="str">
        <f>_xlfn.XLOOKUP(A152,Aux_Torneo!A:A,Aux_Torneo!B:B)</f>
        <v>SIN</v>
      </c>
      <c r="M152" s="2">
        <f t="shared" si="2"/>
        <v>0.40350877192982454</v>
      </c>
      <c r="N152" s="2">
        <f>VLOOKUP(J152,Calculos!$A$3:$D$67,2,FALSE)</f>
        <v>0.66666666666666663</v>
      </c>
      <c r="O152" s="2">
        <f>VLOOKUP(J152,Calculos!$A$3:$D$72,3,FALSE)</f>
        <v>0.44210526315789478</v>
      </c>
      <c r="P152" s="5">
        <f>IF(VLOOKUP(J152,Calculos!$A$3:$D$68,3,FALSE)&gt;M152,0,1)</f>
        <v>0</v>
      </c>
    </row>
    <row r="153" spans="1:16">
      <c r="A153" t="s">
        <v>50</v>
      </c>
      <c r="B153">
        <v>12</v>
      </c>
      <c r="C153" t="s">
        <v>20</v>
      </c>
      <c r="D153">
        <v>22</v>
      </c>
      <c r="E153">
        <v>19</v>
      </c>
      <c r="F153">
        <v>5</v>
      </c>
      <c r="G153">
        <v>7</v>
      </c>
      <c r="H153">
        <v>7</v>
      </c>
      <c r="I153" t="str">
        <f>VLOOKUP(C153,Aux_Club!$G$3:$H$67,2,FALSE)</f>
        <v>Independiente</v>
      </c>
      <c r="J153">
        <f>VLOOKUP(A153,Aux_Torneo!$A$2:$C$39,3,FALSE)</f>
        <v>8</v>
      </c>
      <c r="K153">
        <f>_xlfn.XLOOKUP(A153,Aux_Torneo!A:A,Aux_Torneo!D:D)</f>
        <v>4</v>
      </c>
      <c r="L153" t="str">
        <f>_xlfn.XLOOKUP(A153,Aux_Torneo!A:A,Aux_Torneo!B:B)</f>
        <v>SIN</v>
      </c>
      <c r="M153" s="2">
        <f t="shared" si="2"/>
        <v>0.38596491228070173</v>
      </c>
      <c r="N153" s="2">
        <f>VLOOKUP(J153,Calculos!$A$3:$D$67,2,FALSE)</f>
        <v>0.66666666666666663</v>
      </c>
      <c r="O153" s="2">
        <f>VLOOKUP(J153,Calculos!$A$3:$D$72,3,FALSE)</f>
        <v>0.44210526315789478</v>
      </c>
      <c r="P153" s="5">
        <f>IF(VLOOKUP(J153,Calculos!$A$3:$D$68,3,FALSE)&gt;M153,0,1)</f>
        <v>0</v>
      </c>
    </row>
    <row r="154" spans="1:16">
      <c r="A154" t="s">
        <v>50</v>
      </c>
      <c r="B154">
        <v>13</v>
      </c>
      <c r="C154" t="s">
        <v>36</v>
      </c>
      <c r="D154">
        <v>21</v>
      </c>
      <c r="E154">
        <v>19</v>
      </c>
      <c r="F154">
        <v>6</v>
      </c>
      <c r="G154">
        <v>3</v>
      </c>
      <c r="H154">
        <v>10</v>
      </c>
      <c r="I154" t="str">
        <f>VLOOKUP(C154,Aux_Club!$G$3:$H$67,2,FALSE)</f>
        <v>Tigre</v>
      </c>
      <c r="J154">
        <f>VLOOKUP(A154,Aux_Torneo!$A$2:$C$39,3,FALSE)</f>
        <v>8</v>
      </c>
      <c r="K154">
        <f>_xlfn.XLOOKUP(A154,Aux_Torneo!A:A,Aux_Torneo!D:D)</f>
        <v>4</v>
      </c>
      <c r="L154" t="str">
        <f>_xlfn.XLOOKUP(A154,Aux_Torneo!A:A,Aux_Torneo!B:B)</f>
        <v>SIN</v>
      </c>
      <c r="M154" s="2">
        <f t="shared" si="2"/>
        <v>0.36842105263157893</v>
      </c>
      <c r="N154" s="2">
        <f>VLOOKUP(J154,Calculos!$A$3:$D$67,2,FALSE)</f>
        <v>0.66666666666666663</v>
      </c>
      <c r="O154" s="2">
        <f>VLOOKUP(J154,Calculos!$A$3:$D$72,3,FALSE)</f>
        <v>0.44210526315789478</v>
      </c>
      <c r="P154" s="5">
        <f>IF(VLOOKUP(J154,Calculos!$A$3:$D$68,3,FALSE)&gt;M154,0,1)</f>
        <v>0</v>
      </c>
    </row>
    <row r="155" spans="1:16">
      <c r="A155" t="s">
        <v>50</v>
      </c>
      <c r="B155">
        <v>14</v>
      </c>
      <c r="C155" t="s">
        <v>21</v>
      </c>
      <c r="D155">
        <v>20</v>
      </c>
      <c r="E155">
        <v>19</v>
      </c>
      <c r="F155">
        <v>4</v>
      </c>
      <c r="G155">
        <v>8</v>
      </c>
      <c r="H155">
        <v>7</v>
      </c>
      <c r="I155" t="str">
        <f>VLOOKUP(C155,Aux_Club!$G$3:$H$67,2,FALSE)</f>
        <v>Velez</v>
      </c>
      <c r="J155">
        <f>VLOOKUP(A155,Aux_Torneo!$A$2:$C$39,3,FALSE)</f>
        <v>8</v>
      </c>
      <c r="K155">
        <f>_xlfn.XLOOKUP(A155,Aux_Torneo!A:A,Aux_Torneo!D:D)</f>
        <v>4</v>
      </c>
      <c r="L155" t="str">
        <f>_xlfn.XLOOKUP(A155,Aux_Torneo!A:A,Aux_Torneo!B:B)</f>
        <v>SIN</v>
      </c>
      <c r="M155" s="2">
        <f t="shared" si="2"/>
        <v>0.35087719298245612</v>
      </c>
      <c r="N155" s="2">
        <f>VLOOKUP(J155,Calculos!$A$3:$D$67,2,FALSE)</f>
        <v>0.66666666666666663</v>
      </c>
      <c r="O155" s="2">
        <f>VLOOKUP(J155,Calculos!$A$3:$D$72,3,FALSE)</f>
        <v>0.44210526315789478</v>
      </c>
      <c r="P155" s="5">
        <f>IF(VLOOKUP(J155,Calculos!$A$3:$D$68,3,FALSE)&gt;M155,0,1)</f>
        <v>0</v>
      </c>
    </row>
    <row r="156" spans="1:16">
      <c r="A156" t="s">
        <v>50</v>
      </c>
      <c r="B156">
        <v>15</v>
      </c>
      <c r="C156" t="s">
        <v>24</v>
      </c>
      <c r="D156">
        <v>20</v>
      </c>
      <c r="E156">
        <v>19</v>
      </c>
      <c r="F156">
        <v>4</v>
      </c>
      <c r="G156">
        <v>8</v>
      </c>
      <c r="H156">
        <v>7</v>
      </c>
      <c r="I156" t="str">
        <f>VLOOKUP(C156,Aux_Club!$G$3:$H$67,2,FALSE)</f>
        <v>Estudiantes (LP)</v>
      </c>
      <c r="J156">
        <f>VLOOKUP(A156,Aux_Torneo!$A$2:$C$39,3,FALSE)</f>
        <v>8</v>
      </c>
      <c r="K156">
        <f>_xlfn.XLOOKUP(A156,Aux_Torneo!A:A,Aux_Torneo!D:D)</f>
        <v>4</v>
      </c>
      <c r="L156" t="str">
        <f>_xlfn.XLOOKUP(A156,Aux_Torneo!A:A,Aux_Torneo!B:B)</f>
        <v>SIN</v>
      </c>
      <c r="M156" s="2">
        <f t="shared" si="2"/>
        <v>0.35087719298245612</v>
      </c>
      <c r="N156" s="2">
        <f>VLOOKUP(J156,Calculos!$A$3:$D$67,2,FALSE)</f>
        <v>0.66666666666666663</v>
      </c>
      <c r="O156" s="2">
        <f>VLOOKUP(J156,Calculos!$A$3:$D$72,3,FALSE)</f>
        <v>0.44210526315789478</v>
      </c>
      <c r="P156" s="5">
        <f>IF(VLOOKUP(J156,Calculos!$A$3:$D$68,3,FALSE)&gt;M156,0,1)</f>
        <v>0</v>
      </c>
    </row>
    <row r="157" spans="1:16">
      <c r="A157" t="s">
        <v>50</v>
      </c>
      <c r="B157">
        <v>16</v>
      </c>
      <c r="C157" t="s">
        <v>39</v>
      </c>
      <c r="D157">
        <v>20</v>
      </c>
      <c r="E157">
        <v>19</v>
      </c>
      <c r="F157">
        <v>5</v>
      </c>
      <c r="G157">
        <v>5</v>
      </c>
      <c r="H157">
        <v>9</v>
      </c>
      <c r="I157" t="str">
        <f>VLOOKUP(C157,Aux_Club!$G$3:$H$67,2,FALSE)</f>
        <v>All Boys</v>
      </c>
      <c r="J157">
        <f>VLOOKUP(A157,Aux_Torneo!$A$2:$C$39,3,FALSE)</f>
        <v>8</v>
      </c>
      <c r="K157">
        <f>_xlfn.XLOOKUP(A157,Aux_Torneo!A:A,Aux_Torneo!D:D)</f>
        <v>4</v>
      </c>
      <c r="L157" t="str">
        <f>_xlfn.XLOOKUP(A157,Aux_Torneo!A:A,Aux_Torneo!B:B)</f>
        <v>SIN</v>
      </c>
      <c r="M157" s="2">
        <f t="shared" si="2"/>
        <v>0.35087719298245612</v>
      </c>
      <c r="N157" s="2">
        <f>VLOOKUP(J157,Calculos!$A$3:$D$67,2,FALSE)</f>
        <v>0.66666666666666663</v>
      </c>
      <c r="O157" s="2">
        <f>VLOOKUP(J157,Calculos!$A$3:$D$72,3,FALSE)</f>
        <v>0.44210526315789478</v>
      </c>
      <c r="P157" s="5">
        <f>IF(VLOOKUP(J157,Calculos!$A$3:$D$68,3,FALSE)&gt;M157,0,1)</f>
        <v>0</v>
      </c>
    </row>
    <row r="158" spans="1:16">
      <c r="A158" t="s">
        <v>50</v>
      </c>
      <c r="B158">
        <v>17</v>
      </c>
      <c r="C158" t="s">
        <v>19</v>
      </c>
      <c r="D158">
        <v>20</v>
      </c>
      <c r="E158">
        <v>19</v>
      </c>
      <c r="F158">
        <v>5</v>
      </c>
      <c r="G158">
        <v>5</v>
      </c>
      <c r="H158">
        <v>9</v>
      </c>
      <c r="I158" t="str">
        <f>VLOOKUP(C158,Aux_Club!$G$3:$H$67,2,FALSE)</f>
        <v>Colon</v>
      </c>
      <c r="J158">
        <f>VLOOKUP(A158,Aux_Torneo!$A$2:$C$39,3,FALSE)</f>
        <v>8</v>
      </c>
      <c r="K158">
        <f>_xlfn.XLOOKUP(A158,Aux_Torneo!A:A,Aux_Torneo!D:D)</f>
        <v>4</v>
      </c>
      <c r="L158" t="str">
        <f>_xlfn.XLOOKUP(A158,Aux_Torneo!A:A,Aux_Torneo!B:B)</f>
        <v>SIN</v>
      </c>
      <c r="M158" s="2">
        <f t="shared" si="2"/>
        <v>0.35087719298245612</v>
      </c>
      <c r="N158" s="2">
        <f>VLOOKUP(J158,Calculos!$A$3:$D$67,2,FALSE)</f>
        <v>0.66666666666666663</v>
      </c>
      <c r="O158" s="2">
        <f>VLOOKUP(J158,Calculos!$A$3:$D$72,3,FALSE)</f>
        <v>0.44210526315789478</v>
      </c>
      <c r="P158" s="5">
        <f>IF(VLOOKUP(J158,Calculos!$A$3:$D$68,3,FALSE)&gt;M158,0,1)</f>
        <v>0</v>
      </c>
    </row>
    <row r="159" spans="1:16">
      <c r="A159" t="s">
        <v>50</v>
      </c>
      <c r="B159">
        <v>18</v>
      </c>
      <c r="C159" t="s">
        <v>22</v>
      </c>
      <c r="D159">
        <v>18</v>
      </c>
      <c r="E159">
        <v>19</v>
      </c>
      <c r="F159">
        <v>4</v>
      </c>
      <c r="G159">
        <v>6</v>
      </c>
      <c r="H159">
        <v>9</v>
      </c>
      <c r="I159" t="str">
        <f>VLOOKUP(C159,Aux_Club!$G$3:$H$67,2,FALSE)</f>
        <v>Argentinos</v>
      </c>
      <c r="J159">
        <f>VLOOKUP(A159,Aux_Torneo!$A$2:$C$39,3,FALSE)</f>
        <v>8</v>
      </c>
      <c r="K159">
        <f>_xlfn.XLOOKUP(A159,Aux_Torneo!A:A,Aux_Torneo!D:D)</f>
        <v>4</v>
      </c>
      <c r="L159" t="str">
        <f>_xlfn.XLOOKUP(A159,Aux_Torneo!A:A,Aux_Torneo!B:B)</f>
        <v>SIN</v>
      </c>
      <c r="M159" s="2">
        <f t="shared" si="2"/>
        <v>0.31578947368421051</v>
      </c>
      <c r="N159" s="2">
        <f>VLOOKUP(J159,Calculos!$A$3:$D$67,2,FALSE)</f>
        <v>0.66666666666666663</v>
      </c>
      <c r="O159" s="2">
        <f>VLOOKUP(J159,Calculos!$A$3:$D$72,3,FALSE)</f>
        <v>0.44210526315789478</v>
      </c>
      <c r="P159" s="5">
        <f>IF(VLOOKUP(J159,Calculos!$A$3:$D$68,3,FALSE)&gt;M159,0,1)</f>
        <v>0</v>
      </c>
    </row>
    <row r="160" spans="1:16">
      <c r="A160" t="s">
        <v>50</v>
      </c>
      <c r="B160">
        <v>19</v>
      </c>
      <c r="C160" t="s">
        <v>27</v>
      </c>
      <c r="D160">
        <v>18</v>
      </c>
      <c r="E160">
        <v>19</v>
      </c>
      <c r="F160">
        <v>3</v>
      </c>
      <c r="G160">
        <v>9</v>
      </c>
      <c r="H160">
        <v>7</v>
      </c>
      <c r="I160" t="str">
        <f>VLOOKUP(C160,Aux_Club!$G$3:$H$67,2,FALSE)</f>
        <v>Boca Juniors</v>
      </c>
      <c r="J160">
        <f>VLOOKUP(A160,Aux_Torneo!$A$2:$C$39,3,FALSE)</f>
        <v>8</v>
      </c>
      <c r="K160">
        <f>_xlfn.XLOOKUP(A160,Aux_Torneo!A:A,Aux_Torneo!D:D)</f>
        <v>4</v>
      </c>
      <c r="L160" t="str">
        <f>_xlfn.XLOOKUP(A160,Aux_Torneo!A:A,Aux_Torneo!B:B)</f>
        <v>SIN</v>
      </c>
      <c r="M160" s="2">
        <f t="shared" si="2"/>
        <v>0.31578947368421051</v>
      </c>
      <c r="N160" s="2">
        <f>VLOOKUP(J160,Calculos!$A$3:$D$67,2,FALSE)</f>
        <v>0.66666666666666663</v>
      </c>
      <c r="O160" s="2">
        <f>VLOOKUP(J160,Calculos!$A$3:$D$72,3,FALSE)</f>
        <v>0.44210526315789478</v>
      </c>
      <c r="P160" s="5">
        <f>IF(VLOOKUP(J160,Calculos!$A$3:$D$68,3,FALSE)&gt;M160,0,1)</f>
        <v>0</v>
      </c>
    </row>
    <row r="161" spans="1:16">
      <c r="A161" t="s">
        <v>50</v>
      </c>
      <c r="B161">
        <v>20</v>
      </c>
      <c r="C161" t="s">
        <v>47</v>
      </c>
      <c r="D161">
        <v>17</v>
      </c>
      <c r="E161">
        <v>19</v>
      </c>
      <c r="F161">
        <v>3</v>
      </c>
      <c r="G161">
        <v>8</v>
      </c>
      <c r="H161">
        <v>8</v>
      </c>
      <c r="I161" t="str">
        <f>VLOOKUP(C161,Aux_Club!$G$3:$H$67,2,FALSE)</f>
        <v>Union</v>
      </c>
      <c r="J161">
        <f>VLOOKUP(A161,Aux_Torneo!$A$2:$C$39,3,FALSE)</f>
        <v>8</v>
      </c>
      <c r="K161">
        <f>_xlfn.XLOOKUP(A161,Aux_Torneo!A:A,Aux_Torneo!D:D)</f>
        <v>4</v>
      </c>
      <c r="L161" t="str">
        <f>_xlfn.XLOOKUP(A161,Aux_Torneo!A:A,Aux_Torneo!B:B)</f>
        <v>SIN</v>
      </c>
      <c r="M161" s="2">
        <f t="shared" si="2"/>
        <v>0.2982456140350877</v>
      </c>
      <c r="N161" s="2">
        <f>VLOOKUP(J161,Calculos!$A$3:$D$67,2,FALSE)</f>
        <v>0.66666666666666663</v>
      </c>
      <c r="O161" s="2">
        <f>VLOOKUP(J161,Calculos!$A$3:$D$72,3,FALSE)</f>
        <v>0.44210526315789478</v>
      </c>
      <c r="P161" s="5">
        <f>IF(VLOOKUP(J161,Calculos!$A$3:$D$68,3,FALSE)&gt;M161,0,1)</f>
        <v>0</v>
      </c>
    </row>
    <row r="162" spans="1:16">
      <c r="A162" t="s">
        <v>51</v>
      </c>
      <c r="B162">
        <v>1</v>
      </c>
      <c r="C162" t="s">
        <v>23</v>
      </c>
      <c r="D162">
        <v>33</v>
      </c>
      <c r="E162">
        <v>19</v>
      </c>
      <c r="F162">
        <v>9</v>
      </c>
      <c r="G162">
        <v>6</v>
      </c>
      <c r="H162">
        <v>4</v>
      </c>
      <c r="I162" t="str">
        <f>VLOOKUP(C162,Aux_Club!$G$3:$H$67,2,FALSE)</f>
        <v>San Lorenzo</v>
      </c>
      <c r="J162">
        <f>VLOOKUP(A162,Aux_Torneo!$A$2:$C$39,3,FALSE)</f>
        <v>9</v>
      </c>
      <c r="K162">
        <f>_xlfn.XLOOKUP(A162,Aux_Torneo!A:A,Aux_Torneo!D:D)</f>
        <v>5</v>
      </c>
      <c r="L162" t="str">
        <f>_xlfn.XLOOKUP(A162,Aux_Torneo!A:A,Aux_Torneo!B:B)</f>
        <v>SIN</v>
      </c>
      <c r="M162" s="2">
        <f t="shared" si="2"/>
        <v>0.57894736842105265</v>
      </c>
      <c r="N162" s="2">
        <f>VLOOKUP(J162,Calculos!$A$3:$D$67,2,FALSE)</f>
        <v>0.57894736842105265</v>
      </c>
      <c r="O162" s="2">
        <f>VLOOKUP(J162,Calculos!$A$3:$D$72,3,FALSE)</f>
        <v>0.44298245614035087</v>
      </c>
      <c r="P162" s="5">
        <f>IF(VLOOKUP(J162,Calculos!$A$3:$D$68,3,FALSE)&gt;M162,0,1)</f>
        <v>1</v>
      </c>
    </row>
    <row r="163" spans="1:16">
      <c r="A163" t="s">
        <v>51</v>
      </c>
      <c r="B163">
        <v>2</v>
      </c>
      <c r="C163" t="s">
        <v>25</v>
      </c>
      <c r="D163">
        <v>31</v>
      </c>
      <c r="E163">
        <v>19</v>
      </c>
      <c r="F163">
        <v>8</v>
      </c>
      <c r="G163">
        <v>7</v>
      </c>
      <c r="H163">
        <v>4</v>
      </c>
      <c r="I163" t="str">
        <f>VLOOKUP(C163,Aux_Club!$G$3:$H$67,2,FALSE)</f>
        <v>Lanus</v>
      </c>
      <c r="J163">
        <f>VLOOKUP(A163,Aux_Torneo!$A$2:$C$39,3,FALSE)</f>
        <v>9</v>
      </c>
      <c r="K163">
        <f>_xlfn.XLOOKUP(A163,Aux_Torneo!A:A,Aux_Torneo!D:D)</f>
        <v>5</v>
      </c>
      <c r="L163" t="str">
        <f>_xlfn.XLOOKUP(A163,Aux_Torneo!A:A,Aux_Torneo!B:B)</f>
        <v>SIN</v>
      </c>
      <c r="M163" s="2">
        <f t="shared" si="2"/>
        <v>0.54385964912280704</v>
      </c>
      <c r="N163" s="2">
        <f>VLOOKUP(J163,Calculos!$A$3:$D$67,2,FALSE)</f>
        <v>0.57894736842105265</v>
      </c>
      <c r="O163" s="2">
        <f>VLOOKUP(J163,Calculos!$A$3:$D$72,3,FALSE)</f>
        <v>0.44298245614035087</v>
      </c>
      <c r="P163" s="5">
        <f>IF(VLOOKUP(J163,Calculos!$A$3:$D$68,3,FALSE)&gt;M163,0,1)</f>
        <v>1</v>
      </c>
    </row>
    <row r="164" spans="1:16">
      <c r="A164" t="s">
        <v>51</v>
      </c>
      <c r="B164">
        <v>3</v>
      </c>
      <c r="C164" t="s">
        <v>21</v>
      </c>
      <c r="D164">
        <v>31</v>
      </c>
      <c r="E164">
        <v>19</v>
      </c>
      <c r="F164">
        <v>8</v>
      </c>
      <c r="G164">
        <v>7</v>
      </c>
      <c r="H164">
        <v>4</v>
      </c>
      <c r="I164" t="str">
        <f>VLOOKUP(C164,Aux_Club!$G$3:$H$67,2,FALSE)</f>
        <v>Velez</v>
      </c>
      <c r="J164">
        <f>VLOOKUP(A164,Aux_Torneo!$A$2:$C$39,3,FALSE)</f>
        <v>9</v>
      </c>
      <c r="K164">
        <f>_xlfn.XLOOKUP(A164,Aux_Torneo!A:A,Aux_Torneo!D:D)</f>
        <v>5</v>
      </c>
      <c r="L164" t="str">
        <f>_xlfn.XLOOKUP(A164,Aux_Torneo!A:A,Aux_Torneo!B:B)</f>
        <v>SIN</v>
      </c>
      <c r="M164" s="2">
        <f t="shared" si="2"/>
        <v>0.54385964912280704</v>
      </c>
      <c r="N164" s="2">
        <f>VLOOKUP(J164,Calculos!$A$3:$D$67,2,FALSE)</f>
        <v>0.57894736842105265</v>
      </c>
      <c r="O164" s="2">
        <f>VLOOKUP(J164,Calculos!$A$3:$D$72,3,FALSE)</f>
        <v>0.44298245614035087</v>
      </c>
      <c r="P164" s="5">
        <f>IF(VLOOKUP(J164,Calculos!$A$3:$D$68,3,FALSE)&gt;M164,0,1)</f>
        <v>1</v>
      </c>
    </row>
    <row r="165" spans="1:16">
      <c r="A165" t="s">
        <v>51</v>
      </c>
      <c r="B165">
        <v>4</v>
      </c>
      <c r="C165" t="s">
        <v>18</v>
      </c>
      <c r="D165">
        <v>31</v>
      </c>
      <c r="E165">
        <v>19</v>
      </c>
      <c r="F165">
        <v>8</v>
      </c>
      <c r="G165">
        <v>7</v>
      </c>
      <c r="H165">
        <v>4</v>
      </c>
      <c r="I165" t="str">
        <f>VLOOKUP(C165,Aux_Club!$G$3:$H$67,2,FALSE)</f>
        <v>Newells</v>
      </c>
      <c r="J165">
        <f>VLOOKUP(A165,Aux_Torneo!$A$2:$C$39,3,FALSE)</f>
        <v>9</v>
      </c>
      <c r="K165">
        <f>_xlfn.XLOOKUP(A165,Aux_Torneo!A:A,Aux_Torneo!D:D)</f>
        <v>5</v>
      </c>
      <c r="L165" t="str">
        <f>_xlfn.XLOOKUP(A165,Aux_Torneo!A:A,Aux_Torneo!B:B)</f>
        <v>SIN</v>
      </c>
      <c r="M165" s="2">
        <f t="shared" si="2"/>
        <v>0.54385964912280704</v>
      </c>
      <c r="N165" s="2">
        <f>VLOOKUP(J165,Calculos!$A$3:$D$67,2,FALSE)</f>
        <v>0.57894736842105265</v>
      </c>
      <c r="O165" s="2">
        <f>VLOOKUP(J165,Calculos!$A$3:$D$72,3,FALSE)</f>
        <v>0.44298245614035087</v>
      </c>
      <c r="P165" s="5">
        <f>IF(VLOOKUP(J165,Calculos!$A$3:$D$68,3,FALSE)&gt;M165,0,1)</f>
        <v>1</v>
      </c>
    </row>
    <row r="166" spans="1:16">
      <c r="A166" t="s">
        <v>51</v>
      </c>
      <c r="B166">
        <v>5</v>
      </c>
      <c r="C166" t="s">
        <v>28</v>
      </c>
      <c r="D166">
        <v>30</v>
      </c>
      <c r="E166">
        <v>19</v>
      </c>
      <c r="F166">
        <v>7</v>
      </c>
      <c r="G166">
        <v>9</v>
      </c>
      <c r="H166">
        <v>3</v>
      </c>
      <c r="I166" t="str">
        <f>VLOOKUP(C166,Aux_Club!$G$3:$H$67,2,FALSE)</f>
        <v>Arsenal</v>
      </c>
      <c r="J166">
        <f>VLOOKUP(A166,Aux_Torneo!$A$2:$C$39,3,FALSE)</f>
        <v>9</v>
      </c>
      <c r="K166">
        <f>_xlfn.XLOOKUP(A166,Aux_Torneo!A:A,Aux_Torneo!D:D)</f>
        <v>5</v>
      </c>
      <c r="L166" t="str">
        <f>_xlfn.XLOOKUP(A166,Aux_Torneo!A:A,Aux_Torneo!B:B)</f>
        <v>SIN</v>
      </c>
      <c r="M166" s="2">
        <f t="shared" si="2"/>
        <v>0.52631578947368418</v>
      </c>
      <c r="N166" s="2">
        <f>VLOOKUP(J166,Calculos!$A$3:$D$67,2,FALSE)</f>
        <v>0.57894736842105265</v>
      </c>
      <c r="O166" s="2">
        <f>VLOOKUP(J166,Calculos!$A$3:$D$72,3,FALSE)</f>
        <v>0.44298245614035087</v>
      </c>
      <c r="P166" s="5">
        <f>IF(VLOOKUP(J166,Calculos!$A$3:$D$68,3,FALSE)&gt;M166,0,1)</f>
        <v>1</v>
      </c>
    </row>
    <row r="167" spans="1:16">
      <c r="A167" t="s">
        <v>51</v>
      </c>
      <c r="B167">
        <v>6</v>
      </c>
      <c r="C167" t="s">
        <v>44</v>
      </c>
      <c r="D167">
        <v>29</v>
      </c>
      <c r="E167">
        <v>19</v>
      </c>
      <c r="F167">
        <v>8</v>
      </c>
      <c r="G167">
        <v>5</v>
      </c>
      <c r="H167">
        <v>6</v>
      </c>
      <c r="I167" t="str">
        <f>VLOOKUP(C167,Aux_Club!$G$3:$H$67,2,FALSE)</f>
        <v>Belgrano</v>
      </c>
      <c r="J167">
        <f>VLOOKUP(A167,Aux_Torneo!$A$2:$C$39,3,FALSE)</f>
        <v>9</v>
      </c>
      <c r="K167">
        <f>_xlfn.XLOOKUP(A167,Aux_Torneo!A:A,Aux_Torneo!D:D)</f>
        <v>5</v>
      </c>
      <c r="L167" t="str">
        <f>_xlfn.XLOOKUP(A167,Aux_Torneo!A:A,Aux_Torneo!B:B)</f>
        <v>SIN</v>
      </c>
      <c r="M167" s="2">
        <f t="shared" si="2"/>
        <v>0.50877192982456143</v>
      </c>
      <c r="N167" s="2">
        <f>VLOOKUP(J167,Calculos!$A$3:$D$67,2,FALSE)</f>
        <v>0.57894736842105265</v>
      </c>
      <c r="O167" s="2">
        <f>VLOOKUP(J167,Calculos!$A$3:$D$72,3,FALSE)</f>
        <v>0.44298245614035087</v>
      </c>
      <c r="P167" s="5">
        <f>IF(VLOOKUP(J167,Calculos!$A$3:$D$68,3,FALSE)&gt;M167,0,1)</f>
        <v>1</v>
      </c>
    </row>
    <row r="168" spans="1:16">
      <c r="A168" t="s">
        <v>51</v>
      </c>
      <c r="B168">
        <v>7</v>
      </c>
      <c r="C168" t="s">
        <v>27</v>
      </c>
      <c r="D168">
        <v>29</v>
      </c>
      <c r="E168">
        <v>19</v>
      </c>
      <c r="F168">
        <v>8</v>
      </c>
      <c r="G168">
        <v>5</v>
      </c>
      <c r="H168">
        <v>6</v>
      </c>
      <c r="I168" t="str">
        <f>VLOOKUP(C168,Aux_Club!$G$3:$H$67,2,FALSE)</f>
        <v>Boca Juniors</v>
      </c>
      <c r="J168">
        <f>VLOOKUP(A168,Aux_Torneo!$A$2:$C$39,3,FALSE)</f>
        <v>9</v>
      </c>
      <c r="K168">
        <f>_xlfn.XLOOKUP(A168,Aux_Torneo!A:A,Aux_Torneo!D:D)</f>
        <v>5</v>
      </c>
      <c r="L168" t="str">
        <f>_xlfn.XLOOKUP(A168,Aux_Torneo!A:A,Aux_Torneo!B:B)</f>
        <v>SIN</v>
      </c>
      <c r="M168" s="2">
        <f t="shared" si="2"/>
        <v>0.50877192982456143</v>
      </c>
      <c r="N168" s="2">
        <f>VLOOKUP(J168,Calculos!$A$3:$D$67,2,FALSE)</f>
        <v>0.57894736842105265</v>
      </c>
      <c r="O168" s="2">
        <f>VLOOKUP(J168,Calculos!$A$3:$D$72,3,FALSE)</f>
        <v>0.44298245614035087</v>
      </c>
      <c r="P168" s="5">
        <f>IF(VLOOKUP(J168,Calculos!$A$3:$D$68,3,FALSE)&gt;M168,0,1)</f>
        <v>1</v>
      </c>
    </row>
    <row r="169" spans="1:16">
      <c r="A169" t="s">
        <v>51</v>
      </c>
      <c r="B169">
        <v>8</v>
      </c>
      <c r="C169" t="s">
        <v>46</v>
      </c>
      <c r="D169">
        <v>29</v>
      </c>
      <c r="E169">
        <v>19</v>
      </c>
      <c r="F169">
        <v>8</v>
      </c>
      <c r="G169">
        <v>5</v>
      </c>
      <c r="H169">
        <v>6</v>
      </c>
      <c r="I169" t="str">
        <f>VLOOKUP(C169,Aux_Club!$G$3:$H$67,2,FALSE)</f>
        <v>Atl Rafaela</v>
      </c>
      <c r="J169">
        <f>VLOOKUP(A169,Aux_Torneo!$A$2:$C$39,3,FALSE)</f>
        <v>9</v>
      </c>
      <c r="K169">
        <f>_xlfn.XLOOKUP(A169,Aux_Torneo!A:A,Aux_Torneo!D:D)</f>
        <v>5</v>
      </c>
      <c r="L169" t="str">
        <f>_xlfn.XLOOKUP(A169,Aux_Torneo!A:A,Aux_Torneo!B:B)</f>
        <v>SIN</v>
      </c>
      <c r="M169" s="2">
        <f t="shared" si="2"/>
        <v>0.50877192982456143</v>
      </c>
      <c r="N169" s="2">
        <f>VLOOKUP(J169,Calculos!$A$3:$D$67,2,FALSE)</f>
        <v>0.57894736842105265</v>
      </c>
      <c r="O169" s="2">
        <f>VLOOKUP(J169,Calculos!$A$3:$D$72,3,FALSE)</f>
        <v>0.44298245614035087</v>
      </c>
      <c r="P169" s="5">
        <f>IF(VLOOKUP(J169,Calculos!$A$3:$D$68,3,FALSE)&gt;M169,0,1)</f>
        <v>1</v>
      </c>
    </row>
    <row r="170" spans="1:16">
      <c r="A170" t="s">
        <v>51</v>
      </c>
      <c r="B170">
        <v>9</v>
      </c>
      <c r="C170" t="s">
        <v>24</v>
      </c>
      <c r="D170">
        <v>27</v>
      </c>
      <c r="E170">
        <v>19</v>
      </c>
      <c r="F170">
        <v>6</v>
      </c>
      <c r="G170">
        <v>9</v>
      </c>
      <c r="H170">
        <v>4</v>
      </c>
      <c r="I170" t="str">
        <f>VLOOKUP(C170,Aux_Club!$G$3:$H$67,2,FALSE)</f>
        <v>Estudiantes (LP)</v>
      </c>
      <c r="J170">
        <f>VLOOKUP(A170,Aux_Torneo!$A$2:$C$39,3,FALSE)</f>
        <v>9</v>
      </c>
      <c r="K170">
        <f>_xlfn.XLOOKUP(A170,Aux_Torneo!A:A,Aux_Torneo!D:D)</f>
        <v>5</v>
      </c>
      <c r="L170" t="str">
        <f>_xlfn.XLOOKUP(A170,Aux_Torneo!A:A,Aux_Torneo!B:B)</f>
        <v>SIN</v>
      </c>
      <c r="M170" s="2">
        <f t="shared" si="2"/>
        <v>0.47368421052631576</v>
      </c>
      <c r="N170" s="2">
        <f>VLOOKUP(J170,Calculos!$A$3:$D$67,2,FALSE)</f>
        <v>0.57894736842105265</v>
      </c>
      <c r="O170" s="2">
        <f>VLOOKUP(J170,Calculos!$A$3:$D$72,3,FALSE)</f>
        <v>0.44298245614035087</v>
      </c>
      <c r="P170" s="5">
        <f>IF(VLOOKUP(J170,Calculos!$A$3:$D$68,3,FALSE)&gt;M170,0,1)</f>
        <v>1</v>
      </c>
    </row>
    <row r="171" spans="1:16">
      <c r="A171" t="s">
        <v>51</v>
      </c>
      <c r="B171">
        <v>10</v>
      </c>
      <c r="C171" t="s">
        <v>26</v>
      </c>
      <c r="D171">
        <v>26</v>
      </c>
      <c r="E171">
        <v>19</v>
      </c>
      <c r="F171">
        <v>7</v>
      </c>
      <c r="G171">
        <v>5</v>
      </c>
      <c r="H171">
        <v>7</v>
      </c>
      <c r="I171" t="str">
        <f>VLOOKUP(C171,Aux_Club!$G$3:$H$67,2,FALSE)</f>
        <v>Rosario Central</v>
      </c>
      <c r="J171">
        <f>VLOOKUP(A171,Aux_Torneo!$A$2:$C$39,3,FALSE)</f>
        <v>9</v>
      </c>
      <c r="K171">
        <f>_xlfn.XLOOKUP(A171,Aux_Torneo!A:A,Aux_Torneo!D:D)</f>
        <v>5</v>
      </c>
      <c r="L171" t="str">
        <f>_xlfn.XLOOKUP(A171,Aux_Torneo!A:A,Aux_Torneo!B:B)</f>
        <v>SIN</v>
      </c>
      <c r="M171" s="2">
        <f t="shared" si="2"/>
        <v>0.45614035087719296</v>
      </c>
      <c r="N171" s="2">
        <f>VLOOKUP(J171,Calculos!$A$3:$D$67,2,FALSE)</f>
        <v>0.57894736842105265</v>
      </c>
      <c r="O171" s="2">
        <f>VLOOKUP(J171,Calculos!$A$3:$D$72,3,FALSE)</f>
        <v>0.44298245614035087</v>
      </c>
      <c r="P171" s="5">
        <f>IF(VLOOKUP(J171,Calculos!$A$3:$D$68,3,FALSE)&gt;M171,0,1)</f>
        <v>1</v>
      </c>
    </row>
    <row r="172" spans="1:16">
      <c r="A172" t="s">
        <v>51</v>
      </c>
      <c r="B172">
        <v>11</v>
      </c>
      <c r="C172" t="s">
        <v>34</v>
      </c>
      <c r="D172">
        <v>26</v>
      </c>
      <c r="E172">
        <v>19</v>
      </c>
      <c r="F172">
        <v>6</v>
      </c>
      <c r="G172">
        <v>8</v>
      </c>
      <c r="H172">
        <v>5</v>
      </c>
      <c r="I172" t="str">
        <f>VLOOKUP(C172,Aux_Club!$G$3:$H$67,2,FALSE)</f>
        <v>Gimnasia (LP)</v>
      </c>
      <c r="J172">
        <f>VLOOKUP(A172,Aux_Torneo!$A$2:$C$39,3,FALSE)</f>
        <v>9</v>
      </c>
      <c r="K172">
        <f>_xlfn.XLOOKUP(A172,Aux_Torneo!A:A,Aux_Torneo!D:D)</f>
        <v>5</v>
      </c>
      <c r="L172" t="str">
        <f>_xlfn.XLOOKUP(A172,Aux_Torneo!A:A,Aux_Torneo!B:B)</f>
        <v>SIN</v>
      </c>
      <c r="M172" s="2">
        <f t="shared" si="2"/>
        <v>0.45614035087719296</v>
      </c>
      <c r="N172" s="2">
        <f>VLOOKUP(J172,Calculos!$A$3:$D$67,2,FALSE)</f>
        <v>0.57894736842105265</v>
      </c>
      <c r="O172" s="2">
        <f>VLOOKUP(J172,Calculos!$A$3:$D$72,3,FALSE)</f>
        <v>0.44298245614035087</v>
      </c>
      <c r="P172" s="5">
        <f>IF(VLOOKUP(J172,Calculos!$A$3:$D$68,3,FALSE)&gt;M172,0,1)</f>
        <v>1</v>
      </c>
    </row>
    <row r="173" spans="1:16">
      <c r="A173" t="s">
        <v>51</v>
      </c>
      <c r="B173">
        <v>12</v>
      </c>
      <c r="C173" t="s">
        <v>36</v>
      </c>
      <c r="D173">
        <v>25</v>
      </c>
      <c r="E173">
        <v>19</v>
      </c>
      <c r="F173">
        <v>7</v>
      </c>
      <c r="G173">
        <v>4</v>
      </c>
      <c r="H173">
        <v>8</v>
      </c>
      <c r="I173" t="str">
        <f>VLOOKUP(C173,Aux_Club!$G$3:$H$67,2,FALSE)</f>
        <v>Tigre</v>
      </c>
      <c r="J173">
        <f>VLOOKUP(A173,Aux_Torneo!$A$2:$C$39,3,FALSE)</f>
        <v>9</v>
      </c>
      <c r="K173">
        <f>_xlfn.XLOOKUP(A173,Aux_Torneo!A:A,Aux_Torneo!D:D)</f>
        <v>5</v>
      </c>
      <c r="L173" t="str">
        <f>_xlfn.XLOOKUP(A173,Aux_Torneo!A:A,Aux_Torneo!B:B)</f>
        <v>SIN</v>
      </c>
      <c r="M173" s="2">
        <f t="shared" si="2"/>
        <v>0.43859649122807015</v>
      </c>
      <c r="N173" s="2">
        <f>VLOOKUP(J173,Calculos!$A$3:$D$67,2,FALSE)</f>
        <v>0.57894736842105265</v>
      </c>
      <c r="O173" s="2">
        <f>VLOOKUP(J173,Calculos!$A$3:$D$72,3,FALSE)</f>
        <v>0.44298245614035087</v>
      </c>
      <c r="P173" s="5">
        <f>IF(VLOOKUP(J173,Calculos!$A$3:$D$68,3,FALSE)&gt;M173,0,1)</f>
        <v>0</v>
      </c>
    </row>
    <row r="174" spans="1:16">
      <c r="A174" t="s">
        <v>51</v>
      </c>
      <c r="B174">
        <v>13</v>
      </c>
      <c r="C174" t="s">
        <v>22</v>
      </c>
      <c r="D174">
        <v>25</v>
      </c>
      <c r="E174">
        <v>19</v>
      </c>
      <c r="F174">
        <v>7</v>
      </c>
      <c r="G174">
        <v>4</v>
      </c>
      <c r="H174">
        <v>8</v>
      </c>
      <c r="I174" t="str">
        <f>VLOOKUP(C174,Aux_Club!$G$3:$H$67,2,FALSE)</f>
        <v>Argentinos</v>
      </c>
      <c r="J174">
        <f>VLOOKUP(A174,Aux_Torneo!$A$2:$C$39,3,FALSE)</f>
        <v>9</v>
      </c>
      <c r="K174">
        <f>_xlfn.XLOOKUP(A174,Aux_Torneo!A:A,Aux_Torneo!D:D)</f>
        <v>5</v>
      </c>
      <c r="L174" t="str">
        <f>_xlfn.XLOOKUP(A174,Aux_Torneo!A:A,Aux_Torneo!B:B)</f>
        <v>SIN</v>
      </c>
      <c r="M174" s="2">
        <f t="shared" si="2"/>
        <v>0.43859649122807015</v>
      </c>
      <c r="N174" s="2">
        <f>VLOOKUP(J174,Calculos!$A$3:$D$67,2,FALSE)</f>
        <v>0.57894736842105265</v>
      </c>
      <c r="O174" s="2">
        <f>VLOOKUP(J174,Calculos!$A$3:$D$72,3,FALSE)</f>
        <v>0.44298245614035087</v>
      </c>
      <c r="P174" s="5">
        <f>IF(VLOOKUP(J174,Calculos!$A$3:$D$68,3,FALSE)&gt;M174,0,1)</f>
        <v>0</v>
      </c>
    </row>
    <row r="175" spans="1:16">
      <c r="A175" t="s">
        <v>51</v>
      </c>
      <c r="B175">
        <v>14</v>
      </c>
      <c r="C175" t="s">
        <v>33</v>
      </c>
      <c r="D175">
        <v>24</v>
      </c>
      <c r="E175">
        <v>19</v>
      </c>
      <c r="F175">
        <v>6</v>
      </c>
      <c r="G175">
        <v>6</v>
      </c>
      <c r="H175">
        <v>7</v>
      </c>
      <c r="I175" t="str">
        <f>VLOOKUP(C175,Aux_Club!$G$3:$H$67,2,FALSE)</f>
        <v>Godoy Cruz</v>
      </c>
      <c r="J175">
        <f>VLOOKUP(A175,Aux_Torneo!$A$2:$C$39,3,FALSE)</f>
        <v>9</v>
      </c>
      <c r="K175">
        <f>_xlfn.XLOOKUP(A175,Aux_Torneo!A:A,Aux_Torneo!D:D)</f>
        <v>5</v>
      </c>
      <c r="L175" t="str">
        <f>_xlfn.XLOOKUP(A175,Aux_Torneo!A:A,Aux_Torneo!B:B)</f>
        <v>SIN</v>
      </c>
      <c r="M175" s="2">
        <f t="shared" si="2"/>
        <v>0.42105263157894735</v>
      </c>
      <c r="N175" s="2">
        <f>VLOOKUP(J175,Calculos!$A$3:$D$67,2,FALSE)</f>
        <v>0.57894736842105265</v>
      </c>
      <c r="O175" s="2">
        <f>VLOOKUP(J175,Calculos!$A$3:$D$72,3,FALSE)</f>
        <v>0.44298245614035087</v>
      </c>
      <c r="P175" s="5">
        <f>IF(VLOOKUP(J175,Calculos!$A$3:$D$68,3,FALSE)&gt;M175,0,1)</f>
        <v>0</v>
      </c>
    </row>
    <row r="176" spans="1:16">
      <c r="A176" t="s">
        <v>51</v>
      </c>
      <c r="B176">
        <v>15</v>
      </c>
      <c r="C176" t="s">
        <v>41</v>
      </c>
      <c r="D176">
        <v>23</v>
      </c>
      <c r="E176">
        <v>19</v>
      </c>
      <c r="F176">
        <v>6</v>
      </c>
      <c r="G176">
        <v>5</v>
      </c>
      <c r="H176">
        <v>8</v>
      </c>
      <c r="I176" t="str">
        <f>VLOOKUP(C176,Aux_Club!$G$3:$H$67,2,FALSE)</f>
        <v>Olimpo</v>
      </c>
      <c r="J176">
        <f>VLOOKUP(A176,Aux_Torneo!$A$2:$C$39,3,FALSE)</f>
        <v>9</v>
      </c>
      <c r="K176">
        <f>_xlfn.XLOOKUP(A176,Aux_Torneo!A:A,Aux_Torneo!D:D)</f>
        <v>5</v>
      </c>
      <c r="L176" t="str">
        <f>_xlfn.XLOOKUP(A176,Aux_Torneo!A:A,Aux_Torneo!B:B)</f>
        <v>SIN</v>
      </c>
      <c r="M176" s="2">
        <f t="shared" si="2"/>
        <v>0.40350877192982454</v>
      </c>
      <c r="N176" s="2">
        <f>VLOOKUP(J176,Calculos!$A$3:$D$67,2,FALSE)</f>
        <v>0.57894736842105265</v>
      </c>
      <c r="O176" s="2">
        <f>VLOOKUP(J176,Calculos!$A$3:$D$72,3,FALSE)</f>
        <v>0.44298245614035087</v>
      </c>
      <c r="P176" s="5">
        <f>IF(VLOOKUP(J176,Calculos!$A$3:$D$68,3,FALSE)&gt;M176,0,1)</f>
        <v>0</v>
      </c>
    </row>
    <row r="177" spans="1:16">
      <c r="A177" t="s">
        <v>51</v>
      </c>
      <c r="B177">
        <v>16</v>
      </c>
      <c r="C177" t="s">
        <v>39</v>
      </c>
      <c r="D177">
        <v>22</v>
      </c>
      <c r="E177">
        <v>19</v>
      </c>
      <c r="F177">
        <v>5</v>
      </c>
      <c r="G177">
        <v>7</v>
      </c>
      <c r="H177">
        <v>7</v>
      </c>
      <c r="I177" t="str">
        <f>VLOOKUP(C177,Aux_Club!$G$3:$H$67,2,FALSE)</f>
        <v>All Boys</v>
      </c>
      <c r="J177">
        <f>VLOOKUP(A177,Aux_Torneo!$A$2:$C$39,3,FALSE)</f>
        <v>9</v>
      </c>
      <c r="K177">
        <f>_xlfn.XLOOKUP(A177,Aux_Torneo!A:A,Aux_Torneo!D:D)</f>
        <v>5</v>
      </c>
      <c r="L177" t="str">
        <f>_xlfn.XLOOKUP(A177,Aux_Torneo!A:A,Aux_Torneo!B:B)</f>
        <v>SIN</v>
      </c>
      <c r="M177" s="2">
        <f t="shared" si="2"/>
        <v>0.38596491228070173</v>
      </c>
      <c r="N177" s="2">
        <f>VLOOKUP(J177,Calculos!$A$3:$D$67,2,FALSE)</f>
        <v>0.57894736842105265</v>
      </c>
      <c r="O177" s="2">
        <f>VLOOKUP(J177,Calculos!$A$3:$D$72,3,FALSE)</f>
        <v>0.44298245614035087</v>
      </c>
      <c r="P177" s="5">
        <f>IF(VLOOKUP(J177,Calculos!$A$3:$D$68,3,FALSE)&gt;M177,0,1)</f>
        <v>0</v>
      </c>
    </row>
    <row r="178" spans="1:16">
      <c r="A178" t="s">
        <v>51</v>
      </c>
      <c r="B178">
        <v>17</v>
      </c>
      <c r="C178" t="s">
        <v>30</v>
      </c>
      <c r="D178">
        <v>21</v>
      </c>
      <c r="E178">
        <v>19</v>
      </c>
      <c r="F178">
        <v>5</v>
      </c>
      <c r="G178">
        <v>6</v>
      </c>
      <c r="H178">
        <v>8</v>
      </c>
      <c r="I178" t="str">
        <f>VLOOKUP(C178,Aux_Club!$G$3:$H$67,2,FALSE)</f>
        <v>River Plate</v>
      </c>
      <c r="J178">
        <f>VLOOKUP(A178,Aux_Torneo!$A$2:$C$39,3,FALSE)</f>
        <v>9</v>
      </c>
      <c r="K178">
        <f>_xlfn.XLOOKUP(A178,Aux_Torneo!A:A,Aux_Torneo!D:D)</f>
        <v>5</v>
      </c>
      <c r="L178" t="str">
        <f>_xlfn.XLOOKUP(A178,Aux_Torneo!A:A,Aux_Torneo!B:B)</f>
        <v>SIN</v>
      </c>
      <c r="M178" s="2">
        <f t="shared" si="2"/>
        <v>0.36842105263157893</v>
      </c>
      <c r="N178" s="2">
        <f>VLOOKUP(J178,Calculos!$A$3:$D$67,2,FALSE)</f>
        <v>0.57894736842105265</v>
      </c>
      <c r="O178" s="2">
        <f>VLOOKUP(J178,Calculos!$A$3:$D$72,3,FALSE)</f>
        <v>0.44298245614035087</v>
      </c>
      <c r="P178" s="5">
        <f>IF(VLOOKUP(J178,Calculos!$A$3:$D$68,3,FALSE)&gt;M178,0,1)</f>
        <v>0</v>
      </c>
    </row>
    <row r="179" spans="1:16">
      <c r="A179" t="s">
        <v>51</v>
      </c>
      <c r="B179">
        <v>18</v>
      </c>
      <c r="C179" t="s">
        <v>40</v>
      </c>
      <c r="D179">
        <v>21</v>
      </c>
      <c r="E179">
        <v>19</v>
      </c>
      <c r="F179">
        <v>5</v>
      </c>
      <c r="G179">
        <v>6</v>
      </c>
      <c r="H179">
        <v>8</v>
      </c>
      <c r="I179" t="str">
        <f>VLOOKUP(C179,Aux_Club!$G$3:$H$67,2,FALSE)</f>
        <v>Quilmes</v>
      </c>
      <c r="J179">
        <f>VLOOKUP(A179,Aux_Torneo!$A$2:$C$39,3,FALSE)</f>
        <v>9</v>
      </c>
      <c r="K179">
        <f>_xlfn.XLOOKUP(A179,Aux_Torneo!A:A,Aux_Torneo!D:D)</f>
        <v>5</v>
      </c>
      <c r="L179" t="str">
        <f>_xlfn.XLOOKUP(A179,Aux_Torneo!A:A,Aux_Torneo!B:B)</f>
        <v>SIN</v>
      </c>
      <c r="M179" s="2">
        <f t="shared" si="2"/>
        <v>0.36842105263157893</v>
      </c>
      <c r="N179" s="2">
        <f>VLOOKUP(J179,Calculos!$A$3:$D$67,2,FALSE)</f>
        <v>0.57894736842105265</v>
      </c>
      <c r="O179" s="2">
        <f>VLOOKUP(J179,Calculos!$A$3:$D$72,3,FALSE)</f>
        <v>0.44298245614035087</v>
      </c>
      <c r="P179" s="5">
        <f>IF(VLOOKUP(J179,Calculos!$A$3:$D$68,3,FALSE)&gt;M179,0,1)</f>
        <v>0</v>
      </c>
    </row>
    <row r="180" spans="1:16">
      <c r="A180" t="s">
        <v>51</v>
      </c>
      <c r="B180">
        <v>19</v>
      </c>
      <c r="C180" t="s">
        <v>32</v>
      </c>
      <c r="D180">
        <v>16</v>
      </c>
      <c r="E180">
        <v>19</v>
      </c>
      <c r="F180">
        <v>4</v>
      </c>
      <c r="G180">
        <v>4</v>
      </c>
      <c r="H180">
        <v>11</v>
      </c>
      <c r="I180" t="str">
        <f>VLOOKUP(C180,Aux_Club!$G$3:$H$67,2,FALSE)</f>
        <v>Racing Club</v>
      </c>
      <c r="J180">
        <f>VLOOKUP(A180,Aux_Torneo!$A$2:$C$39,3,FALSE)</f>
        <v>9</v>
      </c>
      <c r="K180">
        <f>_xlfn.XLOOKUP(A180,Aux_Torneo!A:A,Aux_Torneo!D:D)</f>
        <v>5</v>
      </c>
      <c r="L180" t="str">
        <f>_xlfn.XLOOKUP(A180,Aux_Torneo!A:A,Aux_Torneo!B:B)</f>
        <v>SIN</v>
      </c>
      <c r="M180" s="2">
        <f t="shared" si="2"/>
        <v>0.2807017543859649</v>
      </c>
      <c r="N180" s="2">
        <f>VLOOKUP(J180,Calculos!$A$3:$D$67,2,FALSE)</f>
        <v>0.57894736842105265</v>
      </c>
      <c r="O180" s="2">
        <f>VLOOKUP(J180,Calculos!$A$3:$D$72,3,FALSE)</f>
        <v>0.44298245614035087</v>
      </c>
      <c r="P180" s="5">
        <f>IF(VLOOKUP(J180,Calculos!$A$3:$D$68,3,FALSE)&gt;M180,0,1)</f>
        <v>0</v>
      </c>
    </row>
    <row r="181" spans="1:16">
      <c r="A181" t="s">
        <v>51</v>
      </c>
      <c r="B181">
        <v>20</v>
      </c>
      <c r="C181" t="s">
        <v>19</v>
      </c>
      <c r="D181">
        <v>6</v>
      </c>
      <c r="E181">
        <v>19</v>
      </c>
      <c r="F181">
        <v>3</v>
      </c>
      <c r="G181">
        <v>3</v>
      </c>
      <c r="H181">
        <v>13</v>
      </c>
      <c r="I181" t="str">
        <f>VLOOKUP(C181,Aux_Club!$G$3:$H$67,2,FALSE)</f>
        <v>Colon</v>
      </c>
      <c r="J181">
        <f>VLOOKUP(A181,Aux_Torneo!$A$2:$C$39,3,FALSE)</f>
        <v>9</v>
      </c>
      <c r="K181">
        <f>_xlfn.XLOOKUP(A181,Aux_Torneo!A:A,Aux_Torneo!D:D)</f>
        <v>5</v>
      </c>
      <c r="L181" t="str">
        <f>_xlfn.XLOOKUP(A181,Aux_Torneo!A:A,Aux_Torneo!B:B)</f>
        <v>SIN</v>
      </c>
      <c r="M181" s="2">
        <f t="shared" si="2"/>
        <v>0.10526315789473684</v>
      </c>
      <c r="N181" s="2">
        <f>VLOOKUP(J181,Calculos!$A$3:$D$67,2,FALSE)</f>
        <v>0.57894736842105265</v>
      </c>
      <c r="O181" s="2">
        <f>VLOOKUP(J181,Calculos!$A$3:$D$72,3,FALSE)</f>
        <v>0.44298245614035087</v>
      </c>
      <c r="P181" s="5">
        <f>IF(VLOOKUP(J181,Calculos!$A$3:$D$68,3,FALSE)&gt;M181,0,1)</f>
        <v>0</v>
      </c>
    </row>
    <row r="182" spans="1:16">
      <c r="A182" t="s">
        <v>52</v>
      </c>
      <c r="B182">
        <v>1</v>
      </c>
      <c r="C182" t="s">
        <v>30</v>
      </c>
      <c r="D182">
        <v>37</v>
      </c>
      <c r="E182">
        <v>19</v>
      </c>
      <c r="F182">
        <v>11</v>
      </c>
      <c r="G182">
        <v>4</v>
      </c>
      <c r="H182">
        <v>4</v>
      </c>
      <c r="I182" t="str">
        <f>VLOOKUP(C182,Aux_Club!$G$3:$H$67,2,FALSE)</f>
        <v>River Plate</v>
      </c>
      <c r="J182">
        <f>VLOOKUP(A182,Aux_Torneo!$A$2:$C$39,3,FALSE)</f>
        <v>10</v>
      </c>
      <c r="K182">
        <f>_xlfn.XLOOKUP(A182,Aux_Torneo!A:A,Aux_Torneo!D:D)</f>
        <v>5</v>
      </c>
      <c r="L182" t="str">
        <f>_xlfn.XLOOKUP(A182,Aux_Torneo!A:A,Aux_Torneo!B:B)</f>
        <v>SIN</v>
      </c>
      <c r="M182" s="2">
        <f t="shared" si="2"/>
        <v>0.64912280701754388</v>
      </c>
      <c r="N182" s="2">
        <f>VLOOKUP(J182,Calculos!$A$3:$D$67,2,FALSE)</f>
        <v>0.64912280701754388</v>
      </c>
      <c r="O182" s="2">
        <f>VLOOKUP(J182,Calculos!$A$3:$D$72,3,FALSE)</f>
        <v>0.44912280701754381</v>
      </c>
      <c r="P182" s="5">
        <f>IF(VLOOKUP(J182,Calculos!$A$3:$D$68,3,FALSE)&gt;M182,0,1)</f>
        <v>1</v>
      </c>
    </row>
    <row r="183" spans="1:16">
      <c r="A183" t="s">
        <v>52</v>
      </c>
      <c r="B183">
        <v>2</v>
      </c>
      <c r="C183" t="s">
        <v>27</v>
      </c>
      <c r="D183">
        <v>32</v>
      </c>
      <c r="E183">
        <v>19</v>
      </c>
      <c r="F183">
        <v>9</v>
      </c>
      <c r="G183">
        <v>5</v>
      </c>
      <c r="H183">
        <v>5</v>
      </c>
      <c r="I183" t="str">
        <f>VLOOKUP(C183,Aux_Club!$G$3:$H$67,2,FALSE)</f>
        <v>Boca Juniors</v>
      </c>
      <c r="J183">
        <f>VLOOKUP(A183,Aux_Torneo!$A$2:$C$39,3,FALSE)</f>
        <v>10</v>
      </c>
      <c r="K183">
        <f>_xlfn.XLOOKUP(A183,Aux_Torneo!A:A,Aux_Torneo!D:D)</f>
        <v>5</v>
      </c>
      <c r="L183" t="str">
        <f>_xlfn.XLOOKUP(A183,Aux_Torneo!A:A,Aux_Torneo!B:B)</f>
        <v>SIN</v>
      </c>
      <c r="M183" s="2">
        <f t="shared" si="2"/>
        <v>0.56140350877192979</v>
      </c>
      <c r="N183" s="2">
        <f>VLOOKUP(J183,Calculos!$A$3:$D$67,2,FALSE)</f>
        <v>0.64912280701754388</v>
      </c>
      <c r="O183" s="2">
        <f>VLOOKUP(J183,Calculos!$A$3:$D$72,3,FALSE)</f>
        <v>0.44912280701754381</v>
      </c>
      <c r="P183" s="5">
        <f>IF(VLOOKUP(J183,Calculos!$A$3:$D$68,3,FALSE)&gt;M183,0,1)</f>
        <v>1</v>
      </c>
    </row>
    <row r="184" spans="1:16">
      <c r="A184" t="s">
        <v>52</v>
      </c>
      <c r="B184">
        <v>3</v>
      </c>
      <c r="C184" t="s">
        <v>24</v>
      </c>
      <c r="D184">
        <v>32</v>
      </c>
      <c r="E184">
        <v>19</v>
      </c>
      <c r="F184">
        <v>8</v>
      </c>
      <c r="G184">
        <v>8</v>
      </c>
      <c r="H184">
        <v>3</v>
      </c>
      <c r="I184" t="str">
        <f>VLOOKUP(C184,Aux_Club!$G$3:$H$67,2,FALSE)</f>
        <v>Estudiantes (LP)</v>
      </c>
      <c r="J184">
        <f>VLOOKUP(A184,Aux_Torneo!$A$2:$C$39,3,FALSE)</f>
        <v>10</v>
      </c>
      <c r="K184">
        <f>_xlfn.XLOOKUP(A184,Aux_Torneo!A:A,Aux_Torneo!D:D)</f>
        <v>5</v>
      </c>
      <c r="L184" t="str">
        <f>_xlfn.XLOOKUP(A184,Aux_Torneo!A:A,Aux_Torneo!B:B)</f>
        <v>SIN</v>
      </c>
      <c r="M184" s="2">
        <f t="shared" si="2"/>
        <v>0.56140350877192979</v>
      </c>
      <c r="N184" s="2">
        <f>VLOOKUP(J184,Calculos!$A$3:$D$67,2,FALSE)</f>
        <v>0.64912280701754388</v>
      </c>
      <c r="O184" s="2">
        <f>VLOOKUP(J184,Calculos!$A$3:$D$72,3,FALSE)</f>
        <v>0.44912280701754381</v>
      </c>
      <c r="P184" s="5">
        <f>IF(VLOOKUP(J184,Calculos!$A$3:$D$68,3,FALSE)&gt;M184,0,1)</f>
        <v>1</v>
      </c>
    </row>
    <row r="185" spans="1:16">
      <c r="A185" t="s">
        <v>52</v>
      </c>
      <c r="B185">
        <v>4</v>
      </c>
      <c r="C185" t="s">
        <v>33</v>
      </c>
      <c r="D185">
        <v>32</v>
      </c>
      <c r="E185">
        <v>19</v>
      </c>
      <c r="F185">
        <v>9</v>
      </c>
      <c r="G185">
        <v>5</v>
      </c>
      <c r="H185">
        <v>5</v>
      </c>
      <c r="I185" t="str">
        <f>VLOOKUP(C185,Aux_Club!$G$3:$H$67,2,FALSE)</f>
        <v>Godoy Cruz</v>
      </c>
      <c r="J185">
        <f>VLOOKUP(A185,Aux_Torneo!$A$2:$C$39,3,FALSE)</f>
        <v>10</v>
      </c>
      <c r="K185">
        <f>_xlfn.XLOOKUP(A185,Aux_Torneo!A:A,Aux_Torneo!D:D)</f>
        <v>5</v>
      </c>
      <c r="L185" t="str">
        <f>_xlfn.XLOOKUP(A185,Aux_Torneo!A:A,Aux_Torneo!B:B)</f>
        <v>SIN</v>
      </c>
      <c r="M185" s="2">
        <f t="shared" si="2"/>
        <v>0.56140350877192979</v>
      </c>
      <c r="N185" s="2">
        <f>VLOOKUP(J185,Calculos!$A$3:$D$67,2,FALSE)</f>
        <v>0.64912280701754388</v>
      </c>
      <c r="O185" s="2">
        <f>VLOOKUP(J185,Calculos!$A$3:$D$72,3,FALSE)</f>
        <v>0.44912280701754381</v>
      </c>
      <c r="P185" s="5">
        <f>IF(VLOOKUP(J185,Calculos!$A$3:$D$68,3,FALSE)&gt;M185,0,1)</f>
        <v>1</v>
      </c>
    </row>
    <row r="186" spans="1:16">
      <c r="A186" t="s">
        <v>52</v>
      </c>
      <c r="B186">
        <v>5</v>
      </c>
      <c r="C186" t="s">
        <v>34</v>
      </c>
      <c r="D186">
        <v>31</v>
      </c>
      <c r="E186">
        <v>19</v>
      </c>
      <c r="F186">
        <v>9</v>
      </c>
      <c r="G186">
        <v>4</v>
      </c>
      <c r="H186">
        <v>6</v>
      </c>
      <c r="I186" t="str">
        <f>VLOOKUP(C186,Aux_Club!$G$3:$H$67,2,FALSE)</f>
        <v>Gimnasia (LP)</v>
      </c>
      <c r="J186">
        <f>VLOOKUP(A186,Aux_Torneo!$A$2:$C$39,3,FALSE)</f>
        <v>10</v>
      </c>
      <c r="K186">
        <f>_xlfn.XLOOKUP(A186,Aux_Torneo!A:A,Aux_Torneo!D:D)</f>
        <v>5</v>
      </c>
      <c r="L186" t="str">
        <f>_xlfn.XLOOKUP(A186,Aux_Torneo!A:A,Aux_Torneo!B:B)</f>
        <v>SIN</v>
      </c>
      <c r="M186" s="2">
        <f t="shared" si="2"/>
        <v>0.54385964912280704</v>
      </c>
      <c r="N186" s="2">
        <f>VLOOKUP(J186,Calculos!$A$3:$D$67,2,FALSE)</f>
        <v>0.64912280701754388</v>
      </c>
      <c r="O186" s="2">
        <f>VLOOKUP(J186,Calculos!$A$3:$D$72,3,FALSE)</f>
        <v>0.44912280701754381</v>
      </c>
      <c r="P186" s="5">
        <f>IF(VLOOKUP(J186,Calculos!$A$3:$D$68,3,FALSE)&gt;M186,0,1)</f>
        <v>1</v>
      </c>
    </row>
    <row r="187" spans="1:16">
      <c r="A187" t="s">
        <v>52</v>
      </c>
      <c r="B187">
        <v>6</v>
      </c>
      <c r="C187" t="s">
        <v>21</v>
      </c>
      <c r="D187">
        <v>30</v>
      </c>
      <c r="E187">
        <v>19</v>
      </c>
      <c r="F187">
        <v>9</v>
      </c>
      <c r="G187">
        <v>3</v>
      </c>
      <c r="H187">
        <v>7</v>
      </c>
      <c r="I187" t="str">
        <f>VLOOKUP(C187,Aux_Club!$G$3:$H$67,2,FALSE)</f>
        <v>Velez</v>
      </c>
      <c r="J187">
        <f>VLOOKUP(A187,Aux_Torneo!$A$2:$C$39,3,FALSE)</f>
        <v>10</v>
      </c>
      <c r="K187">
        <f>_xlfn.XLOOKUP(A187,Aux_Torneo!A:A,Aux_Torneo!D:D)</f>
        <v>5</v>
      </c>
      <c r="L187" t="str">
        <f>_xlfn.XLOOKUP(A187,Aux_Torneo!A:A,Aux_Torneo!B:B)</f>
        <v>SIN</v>
      </c>
      <c r="M187" s="2">
        <f t="shared" si="2"/>
        <v>0.52631578947368418</v>
      </c>
      <c r="N187" s="2">
        <f>VLOOKUP(J187,Calculos!$A$3:$D$67,2,FALSE)</f>
        <v>0.64912280701754388</v>
      </c>
      <c r="O187" s="2">
        <f>VLOOKUP(J187,Calculos!$A$3:$D$72,3,FALSE)</f>
        <v>0.44912280701754381</v>
      </c>
      <c r="P187" s="5">
        <f>IF(VLOOKUP(J187,Calculos!$A$3:$D$68,3,FALSE)&gt;M187,0,1)</f>
        <v>1</v>
      </c>
    </row>
    <row r="188" spans="1:16">
      <c r="A188" t="s">
        <v>52</v>
      </c>
      <c r="B188">
        <v>7</v>
      </c>
      <c r="C188" t="s">
        <v>19</v>
      </c>
      <c r="D188">
        <v>30</v>
      </c>
      <c r="E188">
        <v>19</v>
      </c>
      <c r="F188">
        <v>8</v>
      </c>
      <c r="G188">
        <v>6</v>
      </c>
      <c r="H188">
        <v>5</v>
      </c>
      <c r="I188" t="str">
        <f>VLOOKUP(C188,Aux_Club!$G$3:$H$67,2,FALSE)</f>
        <v>Colon</v>
      </c>
      <c r="J188">
        <f>VLOOKUP(A188,Aux_Torneo!$A$2:$C$39,3,FALSE)</f>
        <v>10</v>
      </c>
      <c r="K188">
        <f>_xlfn.XLOOKUP(A188,Aux_Torneo!A:A,Aux_Torneo!D:D)</f>
        <v>5</v>
      </c>
      <c r="L188" t="str">
        <f>_xlfn.XLOOKUP(A188,Aux_Torneo!A:A,Aux_Torneo!B:B)</f>
        <v>SIN</v>
      </c>
      <c r="M188" s="2">
        <f t="shared" si="2"/>
        <v>0.52631578947368418</v>
      </c>
      <c r="N188" s="2">
        <f>VLOOKUP(J188,Calculos!$A$3:$D$67,2,FALSE)</f>
        <v>0.64912280701754388</v>
      </c>
      <c r="O188" s="2">
        <f>VLOOKUP(J188,Calculos!$A$3:$D$72,3,FALSE)</f>
        <v>0.44912280701754381</v>
      </c>
      <c r="P188" s="5">
        <f>IF(VLOOKUP(J188,Calculos!$A$3:$D$68,3,FALSE)&gt;M188,0,1)</f>
        <v>1</v>
      </c>
    </row>
    <row r="189" spans="1:16">
      <c r="A189" t="s">
        <v>52</v>
      </c>
      <c r="B189">
        <v>8</v>
      </c>
      <c r="C189" t="s">
        <v>26</v>
      </c>
      <c r="D189">
        <v>28</v>
      </c>
      <c r="E189">
        <v>19</v>
      </c>
      <c r="F189">
        <v>7</v>
      </c>
      <c r="G189">
        <v>7</v>
      </c>
      <c r="H189">
        <v>5</v>
      </c>
      <c r="I189" t="str">
        <f>VLOOKUP(C189,Aux_Club!$G$3:$H$67,2,FALSE)</f>
        <v>Rosario Central</v>
      </c>
      <c r="J189">
        <f>VLOOKUP(A189,Aux_Torneo!$A$2:$C$39,3,FALSE)</f>
        <v>10</v>
      </c>
      <c r="K189">
        <f>_xlfn.XLOOKUP(A189,Aux_Torneo!A:A,Aux_Torneo!D:D)</f>
        <v>5</v>
      </c>
      <c r="L189" t="str">
        <f>_xlfn.XLOOKUP(A189,Aux_Torneo!A:A,Aux_Torneo!B:B)</f>
        <v>SIN</v>
      </c>
      <c r="M189" s="2">
        <f t="shared" si="2"/>
        <v>0.49122807017543857</v>
      </c>
      <c r="N189" s="2">
        <f>VLOOKUP(J189,Calculos!$A$3:$D$67,2,FALSE)</f>
        <v>0.64912280701754388</v>
      </c>
      <c r="O189" s="2">
        <f>VLOOKUP(J189,Calculos!$A$3:$D$72,3,FALSE)</f>
        <v>0.44912280701754381</v>
      </c>
      <c r="P189" s="5">
        <f>IF(VLOOKUP(J189,Calculos!$A$3:$D$68,3,FALSE)&gt;M189,0,1)</f>
        <v>1</v>
      </c>
    </row>
    <row r="190" spans="1:16">
      <c r="A190" t="s">
        <v>52</v>
      </c>
      <c r="B190">
        <v>9</v>
      </c>
      <c r="C190" t="s">
        <v>25</v>
      </c>
      <c r="D190">
        <v>28</v>
      </c>
      <c r="E190">
        <v>19</v>
      </c>
      <c r="F190">
        <v>8</v>
      </c>
      <c r="G190">
        <v>4</v>
      </c>
      <c r="H190">
        <v>7</v>
      </c>
      <c r="I190" t="str">
        <f>VLOOKUP(C190,Aux_Club!$G$3:$H$67,2,FALSE)</f>
        <v>Lanus</v>
      </c>
      <c r="J190">
        <f>VLOOKUP(A190,Aux_Torneo!$A$2:$C$39,3,FALSE)</f>
        <v>10</v>
      </c>
      <c r="K190">
        <f>_xlfn.XLOOKUP(A190,Aux_Torneo!A:A,Aux_Torneo!D:D)</f>
        <v>5</v>
      </c>
      <c r="L190" t="str">
        <f>_xlfn.XLOOKUP(A190,Aux_Torneo!A:A,Aux_Torneo!B:B)</f>
        <v>SIN</v>
      </c>
      <c r="M190" s="2">
        <f t="shared" si="2"/>
        <v>0.49122807017543857</v>
      </c>
      <c r="N190" s="2">
        <f>VLOOKUP(J190,Calculos!$A$3:$D$67,2,FALSE)</f>
        <v>0.64912280701754388</v>
      </c>
      <c r="O190" s="2">
        <f>VLOOKUP(J190,Calculos!$A$3:$D$72,3,FALSE)</f>
        <v>0.44912280701754381</v>
      </c>
      <c r="P190" s="5">
        <f>IF(VLOOKUP(J190,Calculos!$A$3:$D$68,3,FALSE)&gt;M190,0,1)</f>
        <v>1</v>
      </c>
    </row>
    <row r="191" spans="1:16">
      <c r="A191" t="s">
        <v>52</v>
      </c>
      <c r="B191">
        <v>10</v>
      </c>
      <c r="C191" t="s">
        <v>41</v>
      </c>
      <c r="D191">
        <v>27</v>
      </c>
      <c r="E191">
        <v>19</v>
      </c>
      <c r="F191">
        <v>7</v>
      </c>
      <c r="G191">
        <v>6</v>
      </c>
      <c r="H191">
        <v>6</v>
      </c>
      <c r="I191" t="str">
        <f>VLOOKUP(C191,Aux_Club!$G$3:$H$67,2,FALSE)</f>
        <v>Olimpo</v>
      </c>
      <c r="J191">
        <f>VLOOKUP(A191,Aux_Torneo!$A$2:$C$39,3,FALSE)</f>
        <v>10</v>
      </c>
      <c r="K191">
        <f>_xlfn.XLOOKUP(A191,Aux_Torneo!A:A,Aux_Torneo!D:D)</f>
        <v>5</v>
      </c>
      <c r="L191" t="str">
        <f>_xlfn.XLOOKUP(A191,Aux_Torneo!A:A,Aux_Torneo!B:B)</f>
        <v>SIN</v>
      </c>
      <c r="M191" s="2">
        <f t="shared" si="2"/>
        <v>0.47368421052631576</v>
      </c>
      <c r="N191" s="2">
        <f>VLOOKUP(J191,Calculos!$A$3:$D$67,2,FALSE)</f>
        <v>0.64912280701754388</v>
      </c>
      <c r="O191" s="2">
        <f>VLOOKUP(J191,Calculos!$A$3:$D$72,3,FALSE)</f>
        <v>0.44912280701754381</v>
      </c>
      <c r="P191" s="5">
        <f>IF(VLOOKUP(J191,Calculos!$A$3:$D$68,3,FALSE)&gt;M191,0,1)</f>
        <v>1</v>
      </c>
    </row>
    <row r="192" spans="1:16">
      <c r="A192" t="s">
        <v>52</v>
      </c>
      <c r="B192">
        <v>11</v>
      </c>
      <c r="C192" t="s">
        <v>23</v>
      </c>
      <c r="D192">
        <v>27</v>
      </c>
      <c r="E192">
        <v>19</v>
      </c>
      <c r="F192">
        <v>7</v>
      </c>
      <c r="G192">
        <v>6</v>
      </c>
      <c r="H192">
        <v>6</v>
      </c>
      <c r="I192" t="str">
        <f>VLOOKUP(C192,Aux_Club!$G$3:$H$67,2,FALSE)</f>
        <v>San Lorenzo</v>
      </c>
      <c r="J192">
        <f>VLOOKUP(A192,Aux_Torneo!$A$2:$C$39,3,FALSE)</f>
        <v>10</v>
      </c>
      <c r="K192">
        <f>_xlfn.XLOOKUP(A192,Aux_Torneo!A:A,Aux_Torneo!D:D)</f>
        <v>5</v>
      </c>
      <c r="L192" t="str">
        <f>_xlfn.XLOOKUP(A192,Aux_Torneo!A:A,Aux_Torneo!B:B)</f>
        <v>SIN</v>
      </c>
      <c r="M192" s="2">
        <f t="shared" si="2"/>
        <v>0.47368421052631576</v>
      </c>
      <c r="N192" s="2">
        <f>VLOOKUP(J192,Calculos!$A$3:$D$67,2,FALSE)</f>
        <v>0.64912280701754388</v>
      </c>
      <c r="O192" s="2">
        <f>VLOOKUP(J192,Calculos!$A$3:$D$72,3,FALSE)</f>
        <v>0.44912280701754381</v>
      </c>
      <c r="P192" s="5">
        <f>IF(VLOOKUP(J192,Calculos!$A$3:$D$68,3,FALSE)&gt;M192,0,1)</f>
        <v>1</v>
      </c>
    </row>
    <row r="193" spans="1:16">
      <c r="A193" t="s">
        <v>52</v>
      </c>
      <c r="B193">
        <v>12</v>
      </c>
      <c r="C193" t="s">
        <v>18</v>
      </c>
      <c r="D193">
        <v>25</v>
      </c>
      <c r="E193">
        <v>19</v>
      </c>
      <c r="F193">
        <v>6</v>
      </c>
      <c r="G193">
        <v>7</v>
      </c>
      <c r="H193">
        <v>6</v>
      </c>
      <c r="I193" t="str">
        <f>VLOOKUP(C193,Aux_Club!$G$3:$H$67,2,FALSE)</f>
        <v>Newells</v>
      </c>
      <c r="J193">
        <f>VLOOKUP(A193,Aux_Torneo!$A$2:$C$39,3,FALSE)</f>
        <v>10</v>
      </c>
      <c r="K193">
        <f>_xlfn.XLOOKUP(A193,Aux_Torneo!A:A,Aux_Torneo!D:D)</f>
        <v>5</v>
      </c>
      <c r="L193" t="str">
        <f>_xlfn.XLOOKUP(A193,Aux_Torneo!A:A,Aux_Torneo!B:B)</f>
        <v>SIN</v>
      </c>
      <c r="M193" s="2">
        <f t="shared" si="2"/>
        <v>0.43859649122807015</v>
      </c>
      <c r="N193" s="2">
        <f>VLOOKUP(J193,Calculos!$A$3:$D$67,2,FALSE)</f>
        <v>0.64912280701754388</v>
      </c>
      <c r="O193" s="2">
        <f>VLOOKUP(J193,Calculos!$A$3:$D$72,3,FALSE)</f>
        <v>0.44912280701754381</v>
      </c>
      <c r="P193" s="5">
        <f>IF(VLOOKUP(J193,Calculos!$A$3:$D$68,3,FALSE)&gt;M193,0,1)</f>
        <v>0</v>
      </c>
    </row>
    <row r="194" spans="1:16">
      <c r="A194" t="s">
        <v>52</v>
      </c>
      <c r="B194">
        <v>13</v>
      </c>
      <c r="C194" t="s">
        <v>36</v>
      </c>
      <c r="D194">
        <v>24</v>
      </c>
      <c r="E194">
        <v>19</v>
      </c>
      <c r="F194">
        <v>5</v>
      </c>
      <c r="G194">
        <v>9</v>
      </c>
      <c r="H194">
        <v>5</v>
      </c>
      <c r="I194" t="str">
        <f>VLOOKUP(C194,Aux_Club!$G$3:$H$67,2,FALSE)</f>
        <v>Tigre</v>
      </c>
      <c r="J194">
        <f>VLOOKUP(A194,Aux_Torneo!$A$2:$C$39,3,FALSE)</f>
        <v>10</v>
      </c>
      <c r="K194">
        <f>_xlfn.XLOOKUP(A194,Aux_Torneo!A:A,Aux_Torneo!D:D)</f>
        <v>5</v>
      </c>
      <c r="L194" t="str">
        <f>_xlfn.XLOOKUP(A194,Aux_Torneo!A:A,Aux_Torneo!B:B)</f>
        <v>SIN</v>
      </c>
      <c r="M194" s="2">
        <f t="shared" si="2"/>
        <v>0.42105263157894735</v>
      </c>
      <c r="N194" s="2">
        <f>VLOOKUP(J194,Calculos!$A$3:$D$67,2,FALSE)</f>
        <v>0.64912280701754388</v>
      </c>
      <c r="O194" s="2">
        <f>VLOOKUP(J194,Calculos!$A$3:$D$72,3,FALSE)</f>
        <v>0.44912280701754381</v>
      </c>
      <c r="P194" s="5">
        <f>IF(VLOOKUP(J194,Calculos!$A$3:$D$68,3,FALSE)&gt;M194,0,1)</f>
        <v>0</v>
      </c>
    </row>
    <row r="195" spans="1:16">
      <c r="A195" t="s">
        <v>52</v>
      </c>
      <c r="B195">
        <v>14</v>
      </c>
      <c r="C195" t="s">
        <v>40</v>
      </c>
      <c r="D195">
        <v>24</v>
      </c>
      <c r="E195">
        <v>19</v>
      </c>
      <c r="F195">
        <v>7</v>
      </c>
      <c r="G195">
        <v>3</v>
      </c>
      <c r="H195">
        <v>9</v>
      </c>
      <c r="I195" t="str">
        <f>VLOOKUP(C195,Aux_Club!$G$3:$H$67,2,FALSE)</f>
        <v>Quilmes</v>
      </c>
      <c r="J195">
        <f>VLOOKUP(A195,Aux_Torneo!$A$2:$C$39,3,FALSE)</f>
        <v>10</v>
      </c>
      <c r="K195">
        <f>_xlfn.XLOOKUP(A195,Aux_Torneo!A:A,Aux_Torneo!D:D)</f>
        <v>5</v>
      </c>
      <c r="L195" t="str">
        <f>_xlfn.XLOOKUP(A195,Aux_Torneo!A:A,Aux_Torneo!B:B)</f>
        <v>SIN</v>
      </c>
      <c r="M195" s="2">
        <f t="shared" ref="M195:M258" si="3">D195/(E195*3)</f>
        <v>0.42105263157894735</v>
      </c>
      <c r="N195" s="2">
        <f>VLOOKUP(J195,Calculos!$A$3:$D$67,2,FALSE)</f>
        <v>0.64912280701754388</v>
      </c>
      <c r="O195" s="2">
        <f>VLOOKUP(J195,Calculos!$A$3:$D$72,3,FALSE)</f>
        <v>0.44912280701754381</v>
      </c>
      <c r="P195" s="5">
        <f>IF(VLOOKUP(J195,Calculos!$A$3:$D$68,3,FALSE)&gt;M195,0,1)</f>
        <v>0</v>
      </c>
    </row>
    <row r="196" spans="1:16">
      <c r="A196" t="s">
        <v>52</v>
      </c>
      <c r="B196">
        <v>15</v>
      </c>
      <c r="C196" t="s">
        <v>44</v>
      </c>
      <c r="D196">
        <v>20</v>
      </c>
      <c r="E196">
        <v>19</v>
      </c>
      <c r="F196">
        <v>3</v>
      </c>
      <c r="G196">
        <v>11</v>
      </c>
      <c r="H196">
        <v>5</v>
      </c>
      <c r="I196" t="str">
        <f>VLOOKUP(C196,Aux_Club!$G$3:$H$67,2,FALSE)</f>
        <v>Belgrano</v>
      </c>
      <c r="J196">
        <f>VLOOKUP(A196,Aux_Torneo!$A$2:$C$39,3,FALSE)</f>
        <v>10</v>
      </c>
      <c r="K196">
        <f>_xlfn.XLOOKUP(A196,Aux_Torneo!A:A,Aux_Torneo!D:D)</f>
        <v>5</v>
      </c>
      <c r="L196" t="str">
        <f>_xlfn.XLOOKUP(A196,Aux_Torneo!A:A,Aux_Torneo!B:B)</f>
        <v>SIN</v>
      </c>
      <c r="M196" s="2">
        <f t="shared" si="3"/>
        <v>0.35087719298245612</v>
      </c>
      <c r="N196" s="2">
        <f>VLOOKUP(J196,Calculos!$A$3:$D$67,2,FALSE)</f>
        <v>0.64912280701754388</v>
      </c>
      <c r="O196" s="2">
        <f>VLOOKUP(J196,Calculos!$A$3:$D$72,3,FALSE)</f>
        <v>0.44912280701754381</v>
      </c>
      <c r="P196" s="5">
        <f>IF(VLOOKUP(J196,Calculos!$A$3:$D$68,3,FALSE)&gt;M196,0,1)</f>
        <v>0</v>
      </c>
    </row>
    <row r="197" spans="1:16">
      <c r="A197" t="s">
        <v>52</v>
      </c>
      <c r="B197">
        <v>16</v>
      </c>
      <c r="C197" t="s">
        <v>46</v>
      </c>
      <c r="D197">
        <v>20</v>
      </c>
      <c r="E197">
        <v>19</v>
      </c>
      <c r="F197">
        <v>4</v>
      </c>
      <c r="G197">
        <v>8</v>
      </c>
      <c r="H197">
        <v>7</v>
      </c>
      <c r="I197" t="str">
        <f>VLOOKUP(C197,Aux_Club!$G$3:$H$67,2,FALSE)</f>
        <v>Atl Rafaela</v>
      </c>
      <c r="J197">
        <f>VLOOKUP(A197,Aux_Torneo!$A$2:$C$39,3,FALSE)</f>
        <v>10</v>
      </c>
      <c r="K197">
        <f>_xlfn.XLOOKUP(A197,Aux_Torneo!A:A,Aux_Torneo!D:D)</f>
        <v>5</v>
      </c>
      <c r="L197" t="str">
        <f>_xlfn.XLOOKUP(A197,Aux_Torneo!A:A,Aux_Torneo!B:B)</f>
        <v>SIN</v>
      </c>
      <c r="M197" s="2">
        <f t="shared" si="3"/>
        <v>0.35087719298245612</v>
      </c>
      <c r="N197" s="2">
        <f>VLOOKUP(J197,Calculos!$A$3:$D$67,2,FALSE)</f>
        <v>0.64912280701754388</v>
      </c>
      <c r="O197" s="2">
        <f>VLOOKUP(J197,Calculos!$A$3:$D$72,3,FALSE)</f>
        <v>0.44912280701754381</v>
      </c>
      <c r="P197" s="5">
        <f>IF(VLOOKUP(J197,Calculos!$A$3:$D$68,3,FALSE)&gt;M197,0,1)</f>
        <v>0</v>
      </c>
    </row>
    <row r="198" spans="1:16">
      <c r="A198" t="s">
        <v>52</v>
      </c>
      <c r="B198">
        <v>17</v>
      </c>
      <c r="C198" t="s">
        <v>28</v>
      </c>
      <c r="D198">
        <v>18</v>
      </c>
      <c r="E198">
        <v>19</v>
      </c>
      <c r="F198">
        <v>5</v>
      </c>
      <c r="G198">
        <v>3</v>
      </c>
      <c r="H198">
        <v>11</v>
      </c>
      <c r="I198" t="str">
        <f>VLOOKUP(C198,Aux_Club!$G$3:$H$67,2,FALSE)</f>
        <v>Arsenal</v>
      </c>
      <c r="J198">
        <f>VLOOKUP(A198,Aux_Torneo!$A$2:$C$39,3,FALSE)</f>
        <v>10</v>
      </c>
      <c r="K198">
        <f>_xlfn.XLOOKUP(A198,Aux_Torneo!A:A,Aux_Torneo!D:D)</f>
        <v>5</v>
      </c>
      <c r="L198" t="str">
        <f>_xlfn.XLOOKUP(A198,Aux_Torneo!A:A,Aux_Torneo!B:B)</f>
        <v>SIN</v>
      </c>
      <c r="M198" s="2">
        <f t="shared" si="3"/>
        <v>0.31578947368421051</v>
      </c>
      <c r="N198" s="2">
        <f>VLOOKUP(J198,Calculos!$A$3:$D$67,2,FALSE)</f>
        <v>0.64912280701754388</v>
      </c>
      <c r="O198" s="2">
        <f>VLOOKUP(J198,Calculos!$A$3:$D$72,3,FALSE)</f>
        <v>0.44912280701754381</v>
      </c>
      <c r="P198" s="5">
        <f>IF(VLOOKUP(J198,Calculos!$A$3:$D$68,3,FALSE)&gt;M198,0,1)</f>
        <v>0</v>
      </c>
    </row>
    <row r="199" spans="1:16">
      <c r="A199" t="s">
        <v>52</v>
      </c>
      <c r="B199">
        <v>18</v>
      </c>
      <c r="C199" t="s">
        <v>32</v>
      </c>
      <c r="D199">
        <v>17</v>
      </c>
      <c r="E199">
        <v>19</v>
      </c>
      <c r="F199">
        <v>4</v>
      </c>
      <c r="G199">
        <v>5</v>
      </c>
      <c r="H199">
        <v>10</v>
      </c>
      <c r="I199" t="str">
        <f>VLOOKUP(C199,Aux_Club!$G$3:$H$67,2,FALSE)</f>
        <v>Racing Club</v>
      </c>
      <c r="J199">
        <f>VLOOKUP(A199,Aux_Torneo!$A$2:$C$39,3,FALSE)</f>
        <v>10</v>
      </c>
      <c r="K199">
        <f>_xlfn.XLOOKUP(A199,Aux_Torneo!A:A,Aux_Torneo!D:D)</f>
        <v>5</v>
      </c>
      <c r="L199" t="str">
        <f>_xlfn.XLOOKUP(A199,Aux_Torneo!A:A,Aux_Torneo!B:B)</f>
        <v>SIN</v>
      </c>
      <c r="M199" s="2">
        <f t="shared" si="3"/>
        <v>0.2982456140350877</v>
      </c>
      <c r="N199" s="2">
        <f>VLOOKUP(J199,Calculos!$A$3:$D$67,2,FALSE)</f>
        <v>0.64912280701754388</v>
      </c>
      <c r="O199" s="2">
        <f>VLOOKUP(J199,Calculos!$A$3:$D$72,3,FALSE)</f>
        <v>0.44912280701754381</v>
      </c>
      <c r="P199" s="5">
        <f>IF(VLOOKUP(J199,Calculos!$A$3:$D$68,3,FALSE)&gt;M199,0,1)</f>
        <v>0</v>
      </c>
    </row>
    <row r="200" spans="1:16">
      <c r="A200" t="s">
        <v>52</v>
      </c>
      <c r="B200">
        <v>19</v>
      </c>
      <c r="C200" t="s">
        <v>22</v>
      </c>
      <c r="D200">
        <v>15</v>
      </c>
      <c r="E200">
        <v>19</v>
      </c>
      <c r="F200">
        <v>3</v>
      </c>
      <c r="G200">
        <v>6</v>
      </c>
      <c r="H200">
        <v>10</v>
      </c>
      <c r="I200" t="str">
        <f>VLOOKUP(C200,Aux_Club!$G$3:$H$67,2,FALSE)</f>
        <v>Argentinos</v>
      </c>
      <c r="J200">
        <f>VLOOKUP(A200,Aux_Torneo!$A$2:$C$39,3,FALSE)</f>
        <v>10</v>
      </c>
      <c r="K200">
        <f>_xlfn.XLOOKUP(A200,Aux_Torneo!A:A,Aux_Torneo!D:D)</f>
        <v>5</v>
      </c>
      <c r="L200" t="str">
        <f>_xlfn.XLOOKUP(A200,Aux_Torneo!A:A,Aux_Torneo!B:B)</f>
        <v>SIN</v>
      </c>
      <c r="M200" s="2">
        <f t="shared" si="3"/>
        <v>0.26315789473684209</v>
      </c>
      <c r="N200" s="2">
        <f>VLOOKUP(J200,Calculos!$A$3:$D$67,2,FALSE)</f>
        <v>0.64912280701754388</v>
      </c>
      <c r="O200" s="2">
        <f>VLOOKUP(J200,Calculos!$A$3:$D$72,3,FALSE)</f>
        <v>0.44912280701754381</v>
      </c>
      <c r="P200" s="5">
        <f>IF(VLOOKUP(J200,Calculos!$A$3:$D$68,3,FALSE)&gt;M200,0,1)</f>
        <v>0</v>
      </c>
    </row>
    <row r="201" spans="1:16">
      <c r="A201" t="s">
        <v>52</v>
      </c>
      <c r="B201">
        <v>20</v>
      </c>
      <c r="C201" t="s">
        <v>39</v>
      </c>
      <c r="D201">
        <v>15</v>
      </c>
      <c r="E201">
        <v>19</v>
      </c>
      <c r="F201">
        <v>3</v>
      </c>
      <c r="G201">
        <v>6</v>
      </c>
      <c r="H201">
        <v>10</v>
      </c>
      <c r="I201" t="str">
        <f>VLOOKUP(C201,Aux_Club!$G$3:$H$67,2,FALSE)</f>
        <v>All Boys</v>
      </c>
      <c r="J201">
        <f>VLOOKUP(A201,Aux_Torneo!$A$2:$C$39,3,FALSE)</f>
        <v>10</v>
      </c>
      <c r="K201">
        <f>_xlfn.XLOOKUP(A201,Aux_Torneo!A:A,Aux_Torneo!D:D)</f>
        <v>5</v>
      </c>
      <c r="L201" t="str">
        <f>_xlfn.XLOOKUP(A201,Aux_Torneo!A:A,Aux_Torneo!B:B)</f>
        <v>SIN</v>
      </c>
      <c r="M201" s="2">
        <f t="shared" si="3"/>
        <v>0.26315789473684209</v>
      </c>
      <c r="N201" s="2">
        <f>VLOOKUP(J201,Calculos!$A$3:$D$67,2,FALSE)</f>
        <v>0.64912280701754388</v>
      </c>
      <c r="O201" s="2">
        <f>VLOOKUP(J201,Calculos!$A$3:$D$72,3,FALSE)</f>
        <v>0.44912280701754381</v>
      </c>
      <c r="P201" s="5">
        <f>IF(VLOOKUP(J201,Calculos!$A$3:$D$68,3,FALSE)&gt;M201,0,1)</f>
        <v>0</v>
      </c>
    </row>
    <row r="202" spans="1:16">
      <c r="A202" t="s">
        <v>53</v>
      </c>
      <c r="B202">
        <v>1</v>
      </c>
      <c r="C202" t="s">
        <v>32</v>
      </c>
      <c r="D202">
        <v>41</v>
      </c>
      <c r="E202">
        <v>19</v>
      </c>
      <c r="F202">
        <v>13</v>
      </c>
      <c r="G202">
        <v>2</v>
      </c>
      <c r="H202">
        <v>4</v>
      </c>
      <c r="I202" t="str">
        <f>VLOOKUP(C202,Aux_Club!$G$3:$H$67,2,FALSE)</f>
        <v>Racing Club</v>
      </c>
      <c r="J202">
        <f>VLOOKUP(A202,Aux_Torneo!$A$2:$C$39,3,FALSE)</f>
        <v>11</v>
      </c>
      <c r="K202">
        <f>_xlfn.XLOOKUP(A202,Aux_Torneo!A:A,Aux_Torneo!D:D)</f>
        <v>6</v>
      </c>
      <c r="L202" t="str">
        <f>_xlfn.XLOOKUP(A202,Aux_Torneo!A:A,Aux_Torneo!B:B)</f>
        <v>SIN</v>
      </c>
      <c r="M202" s="2">
        <f t="shared" si="3"/>
        <v>0.7192982456140351</v>
      </c>
      <c r="N202" s="2">
        <f>VLOOKUP(J202,Calculos!$A$3:$D$67,2,FALSE)</f>
        <v>0.7192982456140351</v>
      </c>
      <c r="O202" s="2">
        <f>VLOOKUP(J202,Calculos!$A$3:$D$72,3,FALSE)</f>
        <v>0.46052631578947362</v>
      </c>
      <c r="P202" s="5">
        <f>IF(VLOOKUP(J202,Calculos!$A$3:$D$68,3,FALSE)&gt;M202,0,1)</f>
        <v>1</v>
      </c>
    </row>
    <row r="203" spans="1:16">
      <c r="A203" t="s">
        <v>53</v>
      </c>
      <c r="B203">
        <v>2</v>
      </c>
      <c r="C203" t="s">
        <v>30</v>
      </c>
      <c r="D203">
        <v>39</v>
      </c>
      <c r="E203">
        <v>19</v>
      </c>
      <c r="F203">
        <v>11</v>
      </c>
      <c r="G203">
        <v>6</v>
      </c>
      <c r="H203">
        <v>2</v>
      </c>
      <c r="I203" t="str">
        <f>VLOOKUP(C203,Aux_Club!$G$3:$H$67,2,FALSE)</f>
        <v>River Plate</v>
      </c>
      <c r="J203">
        <f>VLOOKUP(A203,Aux_Torneo!$A$2:$C$39,3,FALSE)</f>
        <v>11</v>
      </c>
      <c r="K203">
        <f>_xlfn.XLOOKUP(A203,Aux_Torneo!A:A,Aux_Torneo!D:D)</f>
        <v>6</v>
      </c>
      <c r="L203" t="str">
        <f>_xlfn.XLOOKUP(A203,Aux_Torneo!A:A,Aux_Torneo!B:B)</f>
        <v>SIN</v>
      </c>
      <c r="M203" s="2">
        <f t="shared" si="3"/>
        <v>0.68421052631578949</v>
      </c>
      <c r="N203" s="2">
        <f>VLOOKUP(J203,Calculos!$A$3:$D$67,2,FALSE)</f>
        <v>0.7192982456140351</v>
      </c>
      <c r="O203" s="2">
        <f>VLOOKUP(J203,Calculos!$A$3:$D$72,3,FALSE)</f>
        <v>0.46052631578947362</v>
      </c>
      <c r="P203" s="5">
        <f>IF(VLOOKUP(J203,Calculos!$A$3:$D$68,3,FALSE)&gt;M203,0,1)</f>
        <v>1</v>
      </c>
    </row>
    <row r="204" spans="1:16">
      <c r="A204" t="s">
        <v>53</v>
      </c>
      <c r="B204">
        <v>3</v>
      </c>
      <c r="C204" t="s">
        <v>25</v>
      </c>
      <c r="D204">
        <v>35</v>
      </c>
      <c r="E204">
        <v>19</v>
      </c>
      <c r="F204">
        <v>10</v>
      </c>
      <c r="G204">
        <v>5</v>
      </c>
      <c r="H204">
        <v>4</v>
      </c>
      <c r="I204" t="str">
        <f>VLOOKUP(C204,Aux_Club!$G$3:$H$67,2,FALSE)</f>
        <v>Lanus</v>
      </c>
      <c r="J204">
        <f>VLOOKUP(A204,Aux_Torneo!$A$2:$C$39,3,FALSE)</f>
        <v>11</v>
      </c>
      <c r="K204">
        <f>_xlfn.XLOOKUP(A204,Aux_Torneo!A:A,Aux_Torneo!D:D)</f>
        <v>6</v>
      </c>
      <c r="L204" t="str">
        <f>_xlfn.XLOOKUP(A204,Aux_Torneo!A:A,Aux_Torneo!B:B)</f>
        <v>SIN</v>
      </c>
      <c r="M204" s="2">
        <f t="shared" si="3"/>
        <v>0.61403508771929827</v>
      </c>
      <c r="N204" s="2">
        <f>VLOOKUP(J204,Calculos!$A$3:$D$67,2,FALSE)</f>
        <v>0.7192982456140351</v>
      </c>
      <c r="O204" s="2">
        <f>VLOOKUP(J204,Calculos!$A$3:$D$72,3,FALSE)</f>
        <v>0.46052631578947362</v>
      </c>
      <c r="P204" s="5">
        <f>IF(VLOOKUP(J204,Calculos!$A$3:$D$68,3,FALSE)&gt;M204,0,1)</f>
        <v>1</v>
      </c>
    </row>
    <row r="205" spans="1:16">
      <c r="A205" t="s">
        <v>53</v>
      </c>
      <c r="B205">
        <v>4</v>
      </c>
      <c r="C205" t="s">
        <v>20</v>
      </c>
      <c r="D205">
        <v>33</v>
      </c>
      <c r="E205">
        <v>19</v>
      </c>
      <c r="F205">
        <v>10</v>
      </c>
      <c r="G205">
        <v>3</v>
      </c>
      <c r="H205">
        <v>6</v>
      </c>
      <c r="I205" t="str">
        <f>VLOOKUP(C205,Aux_Club!$G$3:$H$67,2,FALSE)</f>
        <v>Independiente</v>
      </c>
      <c r="J205">
        <f>VLOOKUP(A205,Aux_Torneo!$A$2:$C$39,3,FALSE)</f>
        <v>11</v>
      </c>
      <c r="K205">
        <f>_xlfn.XLOOKUP(A205,Aux_Torneo!A:A,Aux_Torneo!D:D)</f>
        <v>6</v>
      </c>
      <c r="L205" t="str">
        <f>_xlfn.XLOOKUP(A205,Aux_Torneo!A:A,Aux_Torneo!B:B)</f>
        <v>SIN</v>
      </c>
      <c r="M205" s="2">
        <f t="shared" si="3"/>
        <v>0.57894736842105265</v>
      </c>
      <c r="N205" s="2">
        <f>VLOOKUP(J205,Calculos!$A$3:$D$67,2,FALSE)</f>
        <v>0.7192982456140351</v>
      </c>
      <c r="O205" s="2">
        <f>VLOOKUP(J205,Calculos!$A$3:$D$72,3,FALSE)</f>
        <v>0.46052631578947362</v>
      </c>
      <c r="P205" s="5">
        <f>IF(VLOOKUP(J205,Calculos!$A$3:$D$68,3,FALSE)&gt;M205,0,1)</f>
        <v>1</v>
      </c>
    </row>
    <row r="206" spans="1:16">
      <c r="A206" t="s">
        <v>53</v>
      </c>
      <c r="B206">
        <v>5</v>
      </c>
      <c r="C206" t="s">
        <v>27</v>
      </c>
      <c r="D206">
        <v>31</v>
      </c>
      <c r="E206">
        <v>19</v>
      </c>
      <c r="F206">
        <v>9</v>
      </c>
      <c r="G206">
        <v>4</v>
      </c>
      <c r="H206">
        <v>6</v>
      </c>
      <c r="I206" t="str">
        <f>VLOOKUP(C206,Aux_Club!$G$3:$H$67,2,FALSE)</f>
        <v>Boca Juniors</v>
      </c>
      <c r="J206">
        <f>VLOOKUP(A206,Aux_Torneo!$A$2:$C$39,3,FALSE)</f>
        <v>11</v>
      </c>
      <c r="K206">
        <f>_xlfn.XLOOKUP(A206,Aux_Torneo!A:A,Aux_Torneo!D:D)</f>
        <v>6</v>
      </c>
      <c r="L206" t="str">
        <f>_xlfn.XLOOKUP(A206,Aux_Torneo!A:A,Aux_Torneo!B:B)</f>
        <v>SIN</v>
      </c>
      <c r="M206" s="2">
        <f t="shared" si="3"/>
        <v>0.54385964912280704</v>
      </c>
      <c r="N206" s="2">
        <f>VLOOKUP(J206,Calculos!$A$3:$D$67,2,FALSE)</f>
        <v>0.7192982456140351</v>
      </c>
      <c r="O206" s="2">
        <f>VLOOKUP(J206,Calculos!$A$3:$D$72,3,FALSE)</f>
        <v>0.46052631578947362</v>
      </c>
      <c r="P206" s="5">
        <f>IF(VLOOKUP(J206,Calculos!$A$3:$D$68,3,FALSE)&gt;M206,0,1)</f>
        <v>1</v>
      </c>
    </row>
    <row r="207" spans="1:16">
      <c r="A207" t="s">
        <v>53</v>
      </c>
      <c r="B207">
        <v>6</v>
      </c>
      <c r="C207" t="s">
        <v>24</v>
      </c>
      <c r="D207">
        <v>31</v>
      </c>
      <c r="E207">
        <v>19</v>
      </c>
      <c r="F207">
        <v>9</v>
      </c>
      <c r="G207">
        <v>4</v>
      </c>
      <c r="H207">
        <v>6</v>
      </c>
      <c r="I207" t="str">
        <f>VLOOKUP(C207,Aux_Club!$G$3:$H$67,2,FALSE)</f>
        <v>Estudiantes (LP)</v>
      </c>
      <c r="J207">
        <f>VLOOKUP(A207,Aux_Torneo!$A$2:$C$39,3,FALSE)</f>
        <v>11</v>
      </c>
      <c r="K207">
        <f>_xlfn.XLOOKUP(A207,Aux_Torneo!A:A,Aux_Torneo!D:D)</f>
        <v>6</v>
      </c>
      <c r="L207" t="str">
        <f>_xlfn.XLOOKUP(A207,Aux_Torneo!A:A,Aux_Torneo!B:B)</f>
        <v>SIN</v>
      </c>
      <c r="M207" s="2">
        <f t="shared" si="3"/>
        <v>0.54385964912280704</v>
      </c>
      <c r="N207" s="2">
        <f>VLOOKUP(J207,Calculos!$A$3:$D$67,2,FALSE)</f>
        <v>0.7192982456140351</v>
      </c>
      <c r="O207" s="2">
        <f>VLOOKUP(J207,Calculos!$A$3:$D$72,3,FALSE)</f>
        <v>0.46052631578947362</v>
      </c>
      <c r="P207" s="5">
        <f>IF(VLOOKUP(J207,Calculos!$A$3:$D$68,3,FALSE)&gt;M207,0,1)</f>
        <v>1</v>
      </c>
    </row>
    <row r="208" spans="1:16">
      <c r="A208" t="s">
        <v>53</v>
      </c>
      <c r="B208">
        <v>7</v>
      </c>
      <c r="C208" t="s">
        <v>36</v>
      </c>
      <c r="D208">
        <v>26</v>
      </c>
      <c r="E208">
        <v>19</v>
      </c>
      <c r="F208">
        <v>8</v>
      </c>
      <c r="G208">
        <v>2</v>
      </c>
      <c r="H208">
        <v>9</v>
      </c>
      <c r="I208" t="str">
        <f>VLOOKUP(C208,Aux_Club!$G$3:$H$67,2,FALSE)</f>
        <v>Tigre</v>
      </c>
      <c r="J208">
        <f>VLOOKUP(A208,Aux_Torneo!$A$2:$C$39,3,FALSE)</f>
        <v>11</v>
      </c>
      <c r="K208">
        <f>_xlfn.XLOOKUP(A208,Aux_Torneo!A:A,Aux_Torneo!D:D)</f>
        <v>6</v>
      </c>
      <c r="L208" t="str">
        <f>_xlfn.XLOOKUP(A208,Aux_Torneo!A:A,Aux_Torneo!B:B)</f>
        <v>SIN</v>
      </c>
      <c r="M208" s="2">
        <f t="shared" si="3"/>
        <v>0.45614035087719296</v>
      </c>
      <c r="N208" s="2">
        <f>VLOOKUP(J208,Calculos!$A$3:$D$67,2,FALSE)</f>
        <v>0.7192982456140351</v>
      </c>
      <c r="O208" s="2">
        <f>VLOOKUP(J208,Calculos!$A$3:$D$72,3,FALSE)</f>
        <v>0.46052631578947362</v>
      </c>
      <c r="P208" s="5">
        <f>IF(VLOOKUP(J208,Calculos!$A$3:$D$68,3,FALSE)&gt;M208,0,1)</f>
        <v>0</v>
      </c>
    </row>
    <row r="209" spans="1:16">
      <c r="A209" t="s">
        <v>53</v>
      </c>
      <c r="B209">
        <v>8</v>
      </c>
      <c r="C209" t="s">
        <v>23</v>
      </c>
      <c r="D209">
        <v>26</v>
      </c>
      <c r="E209">
        <v>19</v>
      </c>
      <c r="F209">
        <v>8</v>
      </c>
      <c r="G209">
        <v>2</v>
      </c>
      <c r="H209">
        <v>9</v>
      </c>
      <c r="I209" t="str">
        <f>VLOOKUP(C209,Aux_Club!$G$3:$H$67,2,FALSE)</f>
        <v>San Lorenzo</v>
      </c>
      <c r="J209">
        <f>VLOOKUP(A209,Aux_Torneo!$A$2:$C$39,3,FALSE)</f>
        <v>11</v>
      </c>
      <c r="K209">
        <f>_xlfn.XLOOKUP(A209,Aux_Torneo!A:A,Aux_Torneo!D:D)</f>
        <v>6</v>
      </c>
      <c r="L209" t="str">
        <f>_xlfn.XLOOKUP(A209,Aux_Torneo!A:A,Aux_Torneo!B:B)</f>
        <v>SIN</v>
      </c>
      <c r="M209" s="2">
        <f t="shared" si="3"/>
        <v>0.45614035087719296</v>
      </c>
      <c r="N209" s="2">
        <f>VLOOKUP(J209,Calculos!$A$3:$D$67,2,FALSE)</f>
        <v>0.7192982456140351</v>
      </c>
      <c r="O209" s="2">
        <f>VLOOKUP(J209,Calculos!$A$3:$D$72,3,FALSE)</f>
        <v>0.46052631578947362</v>
      </c>
      <c r="P209" s="5">
        <f>IF(VLOOKUP(J209,Calculos!$A$3:$D$68,3,FALSE)&gt;M209,0,1)</f>
        <v>0</v>
      </c>
    </row>
    <row r="210" spans="1:16">
      <c r="A210" t="s">
        <v>53</v>
      </c>
      <c r="B210">
        <v>9</v>
      </c>
      <c r="C210" t="s">
        <v>28</v>
      </c>
      <c r="D210">
        <v>26</v>
      </c>
      <c r="E210">
        <v>19</v>
      </c>
      <c r="F210">
        <v>7</v>
      </c>
      <c r="G210">
        <v>5</v>
      </c>
      <c r="H210">
        <v>7</v>
      </c>
      <c r="I210" t="str">
        <f>VLOOKUP(C210,Aux_Club!$G$3:$H$67,2,FALSE)</f>
        <v>Arsenal</v>
      </c>
      <c r="J210">
        <f>VLOOKUP(A210,Aux_Torneo!$A$2:$C$39,3,FALSE)</f>
        <v>11</v>
      </c>
      <c r="K210">
        <f>_xlfn.XLOOKUP(A210,Aux_Torneo!A:A,Aux_Torneo!D:D)</f>
        <v>6</v>
      </c>
      <c r="L210" t="str">
        <f>_xlfn.XLOOKUP(A210,Aux_Torneo!A:A,Aux_Torneo!B:B)</f>
        <v>SIN</v>
      </c>
      <c r="M210" s="2">
        <f t="shared" si="3"/>
        <v>0.45614035087719296</v>
      </c>
      <c r="N210" s="2">
        <f>VLOOKUP(J210,Calculos!$A$3:$D$67,2,FALSE)</f>
        <v>0.7192982456140351</v>
      </c>
      <c r="O210" s="2">
        <f>VLOOKUP(J210,Calculos!$A$3:$D$72,3,FALSE)</f>
        <v>0.46052631578947362</v>
      </c>
      <c r="P210" s="5">
        <f>IF(VLOOKUP(J210,Calculos!$A$3:$D$68,3,FALSE)&gt;M210,0,1)</f>
        <v>0</v>
      </c>
    </row>
    <row r="211" spans="1:16">
      <c r="A211" t="s">
        <v>53</v>
      </c>
      <c r="B211">
        <v>10</v>
      </c>
      <c r="C211" t="s">
        <v>44</v>
      </c>
      <c r="D211">
        <v>25</v>
      </c>
      <c r="E211">
        <v>19</v>
      </c>
      <c r="F211">
        <v>7</v>
      </c>
      <c r="G211">
        <v>4</v>
      </c>
      <c r="H211">
        <v>8</v>
      </c>
      <c r="I211" t="str">
        <f>VLOOKUP(C211,Aux_Club!$G$3:$H$67,2,FALSE)</f>
        <v>Belgrano</v>
      </c>
      <c r="J211">
        <f>VLOOKUP(A211,Aux_Torneo!$A$2:$C$39,3,FALSE)</f>
        <v>11</v>
      </c>
      <c r="K211">
        <f>_xlfn.XLOOKUP(A211,Aux_Torneo!A:A,Aux_Torneo!D:D)</f>
        <v>6</v>
      </c>
      <c r="L211" t="str">
        <f>_xlfn.XLOOKUP(A211,Aux_Torneo!A:A,Aux_Torneo!B:B)</f>
        <v>SIN</v>
      </c>
      <c r="M211" s="2">
        <f t="shared" si="3"/>
        <v>0.43859649122807015</v>
      </c>
      <c r="N211" s="2">
        <f>VLOOKUP(J211,Calculos!$A$3:$D$67,2,FALSE)</f>
        <v>0.7192982456140351</v>
      </c>
      <c r="O211" s="2">
        <f>VLOOKUP(J211,Calculos!$A$3:$D$72,3,FALSE)</f>
        <v>0.46052631578947362</v>
      </c>
      <c r="P211" s="5">
        <f>IF(VLOOKUP(J211,Calculos!$A$3:$D$68,3,FALSE)&gt;M211,0,1)</f>
        <v>0</v>
      </c>
    </row>
    <row r="212" spans="1:16">
      <c r="A212" t="s">
        <v>53</v>
      </c>
      <c r="B212">
        <v>11</v>
      </c>
      <c r="C212" t="s">
        <v>21</v>
      </c>
      <c r="D212">
        <v>25</v>
      </c>
      <c r="E212">
        <v>19</v>
      </c>
      <c r="F212">
        <v>7</v>
      </c>
      <c r="G212">
        <v>4</v>
      </c>
      <c r="H212">
        <v>8</v>
      </c>
      <c r="I212" t="str">
        <f>VLOOKUP(C212,Aux_Club!$G$3:$H$67,2,FALSE)</f>
        <v>Velez</v>
      </c>
      <c r="J212">
        <f>VLOOKUP(A212,Aux_Torneo!$A$2:$C$39,3,FALSE)</f>
        <v>11</v>
      </c>
      <c r="K212">
        <f>_xlfn.XLOOKUP(A212,Aux_Torneo!A:A,Aux_Torneo!D:D)</f>
        <v>6</v>
      </c>
      <c r="L212" t="str">
        <f>_xlfn.XLOOKUP(A212,Aux_Torneo!A:A,Aux_Torneo!B:B)</f>
        <v>SIN</v>
      </c>
      <c r="M212" s="2">
        <f t="shared" si="3"/>
        <v>0.43859649122807015</v>
      </c>
      <c r="N212" s="2">
        <f>VLOOKUP(J212,Calculos!$A$3:$D$67,2,FALSE)</f>
        <v>0.7192982456140351</v>
      </c>
      <c r="O212" s="2">
        <f>VLOOKUP(J212,Calculos!$A$3:$D$72,3,FALSE)</f>
        <v>0.46052631578947362</v>
      </c>
      <c r="P212" s="5">
        <f>IF(VLOOKUP(J212,Calculos!$A$3:$D$68,3,FALSE)&gt;M212,0,1)</f>
        <v>0</v>
      </c>
    </row>
    <row r="213" spans="1:16">
      <c r="A213" t="s">
        <v>53</v>
      </c>
      <c r="B213">
        <v>12</v>
      </c>
      <c r="C213" t="s">
        <v>18</v>
      </c>
      <c r="D213">
        <v>25</v>
      </c>
      <c r="E213">
        <v>19</v>
      </c>
      <c r="F213">
        <v>6</v>
      </c>
      <c r="G213">
        <v>7</v>
      </c>
      <c r="H213">
        <v>6</v>
      </c>
      <c r="I213" t="str">
        <f>VLOOKUP(C213,Aux_Club!$G$3:$H$67,2,FALSE)</f>
        <v>Newells</v>
      </c>
      <c r="J213">
        <f>VLOOKUP(A213,Aux_Torneo!$A$2:$C$39,3,FALSE)</f>
        <v>11</v>
      </c>
      <c r="K213">
        <f>_xlfn.XLOOKUP(A213,Aux_Torneo!A:A,Aux_Torneo!D:D)</f>
        <v>6</v>
      </c>
      <c r="L213" t="str">
        <f>_xlfn.XLOOKUP(A213,Aux_Torneo!A:A,Aux_Torneo!B:B)</f>
        <v>SIN</v>
      </c>
      <c r="M213" s="2">
        <f t="shared" si="3"/>
        <v>0.43859649122807015</v>
      </c>
      <c r="N213" s="2">
        <f>VLOOKUP(J213,Calculos!$A$3:$D$67,2,FALSE)</f>
        <v>0.7192982456140351</v>
      </c>
      <c r="O213" s="2">
        <f>VLOOKUP(J213,Calculos!$A$3:$D$72,3,FALSE)</f>
        <v>0.46052631578947362</v>
      </c>
      <c r="P213" s="5">
        <f>IF(VLOOKUP(J213,Calculos!$A$3:$D$68,3,FALSE)&gt;M213,0,1)</f>
        <v>0</v>
      </c>
    </row>
    <row r="214" spans="1:16">
      <c r="A214" t="s">
        <v>53</v>
      </c>
      <c r="B214">
        <v>13</v>
      </c>
      <c r="C214" t="s">
        <v>46</v>
      </c>
      <c r="D214">
        <v>25</v>
      </c>
      <c r="E214">
        <v>19</v>
      </c>
      <c r="F214">
        <v>7</v>
      </c>
      <c r="G214">
        <v>4</v>
      </c>
      <c r="H214">
        <v>8</v>
      </c>
      <c r="I214" t="str">
        <f>VLOOKUP(C214,Aux_Club!$G$3:$H$67,2,FALSE)</f>
        <v>Atl Rafaela</v>
      </c>
      <c r="J214">
        <f>VLOOKUP(A214,Aux_Torneo!$A$2:$C$39,3,FALSE)</f>
        <v>11</v>
      </c>
      <c r="K214">
        <f>_xlfn.XLOOKUP(A214,Aux_Torneo!A:A,Aux_Torneo!D:D)</f>
        <v>6</v>
      </c>
      <c r="L214" t="str">
        <f>_xlfn.XLOOKUP(A214,Aux_Torneo!A:A,Aux_Torneo!B:B)</f>
        <v>SIN</v>
      </c>
      <c r="M214" s="2">
        <f t="shared" si="3"/>
        <v>0.43859649122807015</v>
      </c>
      <c r="N214" s="2">
        <f>VLOOKUP(J214,Calculos!$A$3:$D$67,2,FALSE)</f>
        <v>0.7192982456140351</v>
      </c>
      <c r="O214" s="2">
        <f>VLOOKUP(J214,Calculos!$A$3:$D$72,3,FALSE)</f>
        <v>0.46052631578947362</v>
      </c>
      <c r="P214" s="5">
        <f>IF(VLOOKUP(J214,Calculos!$A$3:$D$68,3,FALSE)&gt;M214,0,1)</f>
        <v>0</v>
      </c>
    </row>
    <row r="215" spans="1:16">
      <c r="A215" t="s">
        <v>53</v>
      </c>
      <c r="B215">
        <v>14</v>
      </c>
      <c r="C215" t="s">
        <v>34</v>
      </c>
      <c r="D215">
        <v>24</v>
      </c>
      <c r="E215">
        <v>19</v>
      </c>
      <c r="F215">
        <v>6</v>
      </c>
      <c r="G215">
        <v>6</v>
      </c>
      <c r="H215">
        <v>7</v>
      </c>
      <c r="I215" t="str">
        <f>VLOOKUP(C215,Aux_Club!$G$3:$H$67,2,FALSE)</f>
        <v>Gimnasia (LP)</v>
      </c>
      <c r="J215">
        <f>VLOOKUP(A215,Aux_Torneo!$A$2:$C$39,3,FALSE)</f>
        <v>11</v>
      </c>
      <c r="K215">
        <f>_xlfn.XLOOKUP(A215,Aux_Torneo!A:A,Aux_Torneo!D:D)</f>
        <v>6</v>
      </c>
      <c r="L215" t="str">
        <f>_xlfn.XLOOKUP(A215,Aux_Torneo!A:A,Aux_Torneo!B:B)</f>
        <v>SIN</v>
      </c>
      <c r="M215" s="2">
        <f t="shared" si="3"/>
        <v>0.42105263157894735</v>
      </c>
      <c r="N215" s="2">
        <f>VLOOKUP(J215,Calculos!$A$3:$D$67,2,FALSE)</f>
        <v>0.7192982456140351</v>
      </c>
      <c r="O215" s="2">
        <f>VLOOKUP(J215,Calculos!$A$3:$D$72,3,FALSE)</f>
        <v>0.46052631578947362</v>
      </c>
      <c r="P215" s="5">
        <f>IF(VLOOKUP(J215,Calculos!$A$3:$D$68,3,FALSE)&gt;M215,0,1)</f>
        <v>0</v>
      </c>
    </row>
    <row r="216" spans="1:16">
      <c r="A216" t="s">
        <v>53</v>
      </c>
      <c r="B216">
        <v>15</v>
      </c>
      <c r="C216" t="s">
        <v>26</v>
      </c>
      <c r="D216">
        <v>21</v>
      </c>
      <c r="E216">
        <v>19</v>
      </c>
      <c r="F216">
        <v>6</v>
      </c>
      <c r="G216">
        <v>3</v>
      </c>
      <c r="H216">
        <v>10</v>
      </c>
      <c r="I216" t="str">
        <f>VLOOKUP(C216,Aux_Club!$G$3:$H$67,2,FALSE)</f>
        <v>Rosario Central</v>
      </c>
      <c r="J216">
        <f>VLOOKUP(A216,Aux_Torneo!$A$2:$C$39,3,FALSE)</f>
        <v>11</v>
      </c>
      <c r="K216">
        <f>_xlfn.XLOOKUP(A216,Aux_Torneo!A:A,Aux_Torneo!D:D)</f>
        <v>6</v>
      </c>
      <c r="L216" t="str">
        <f>_xlfn.XLOOKUP(A216,Aux_Torneo!A:A,Aux_Torneo!B:B)</f>
        <v>SIN</v>
      </c>
      <c r="M216" s="2">
        <f t="shared" si="3"/>
        <v>0.36842105263157893</v>
      </c>
      <c r="N216" s="2">
        <f>VLOOKUP(J216,Calculos!$A$3:$D$67,2,FALSE)</f>
        <v>0.7192982456140351</v>
      </c>
      <c r="O216" s="2">
        <f>VLOOKUP(J216,Calculos!$A$3:$D$72,3,FALSE)</f>
        <v>0.46052631578947362</v>
      </c>
      <c r="P216" s="5">
        <f>IF(VLOOKUP(J216,Calculos!$A$3:$D$68,3,FALSE)&gt;M216,0,1)</f>
        <v>0</v>
      </c>
    </row>
    <row r="217" spans="1:16">
      <c r="A217" t="s">
        <v>53</v>
      </c>
      <c r="B217">
        <v>16</v>
      </c>
      <c r="C217" t="s">
        <v>33</v>
      </c>
      <c r="D217">
        <v>21</v>
      </c>
      <c r="E217">
        <v>19</v>
      </c>
      <c r="F217">
        <v>5</v>
      </c>
      <c r="G217">
        <v>6</v>
      </c>
      <c r="H217">
        <v>8</v>
      </c>
      <c r="I217" t="str">
        <f>VLOOKUP(C217,Aux_Club!$G$3:$H$67,2,FALSE)</f>
        <v>Godoy Cruz</v>
      </c>
      <c r="J217">
        <f>VLOOKUP(A217,Aux_Torneo!$A$2:$C$39,3,FALSE)</f>
        <v>11</v>
      </c>
      <c r="K217">
        <f>_xlfn.XLOOKUP(A217,Aux_Torneo!A:A,Aux_Torneo!D:D)</f>
        <v>6</v>
      </c>
      <c r="L217" t="str">
        <f>_xlfn.XLOOKUP(A217,Aux_Torneo!A:A,Aux_Torneo!B:B)</f>
        <v>SIN</v>
      </c>
      <c r="M217" s="2">
        <f t="shared" si="3"/>
        <v>0.36842105263157893</v>
      </c>
      <c r="N217" s="2">
        <f>VLOOKUP(J217,Calculos!$A$3:$D$67,2,FALSE)</f>
        <v>0.7192982456140351</v>
      </c>
      <c r="O217" s="2">
        <f>VLOOKUP(J217,Calculos!$A$3:$D$72,3,FALSE)</f>
        <v>0.46052631578947362</v>
      </c>
      <c r="P217" s="5">
        <f>IF(VLOOKUP(J217,Calculos!$A$3:$D$68,3,FALSE)&gt;M217,0,1)</f>
        <v>0</v>
      </c>
    </row>
    <row r="218" spans="1:16">
      <c r="A218" t="s">
        <v>53</v>
      </c>
      <c r="B218">
        <v>17</v>
      </c>
      <c r="C218" t="s">
        <v>17</v>
      </c>
      <c r="D218">
        <v>20</v>
      </c>
      <c r="E218">
        <v>19</v>
      </c>
      <c r="F218">
        <v>5</v>
      </c>
      <c r="G218">
        <v>5</v>
      </c>
      <c r="H218">
        <v>9</v>
      </c>
      <c r="I218" t="str">
        <f>VLOOKUP(C218,Aux_Club!$G$3:$H$67,2,FALSE)</f>
        <v>Banfield</v>
      </c>
      <c r="J218">
        <f>VLOOKUP(A218,Aux_Torneo!$A$2:$C$39,3,FALSE)</f>
        <v>11</v>
      </c>
      <c r="K218">
        <f>_xlfn.XLOOKUP(A218,Aux_Torneo!A:A,Aux_Torneo!D:D)</f>
        <v>6</v>
      </c>
      <c r="L218" t="str">
        <f>_xlfn.XLOOKUP(A218,Aux_Torneo!A:A,Aux_Torneo!B:B)</f>
        <v>SIN</v>
      </c>
      <c r="M218" s="2">
        <f t="shared" si="3"/>
        <v>0.35087719298245612</v>
      </c>
      <c r="N218" s="2">
        <f>VLOOKUP(J218,Calculos!$A$3:$D$67,2,FALSE)</f>
        <v>0.7192982456140351</v>
      </c>
      <c r="O218" s="2">
        <f>VLOOKUP(J218,Calculos!$A$3:$D$72,3,FALSE)</f>
        <v>0.46052631578947362</v>
      </c>
      <c r="P218" s="5">
        <f>IF(VLOOKUP(J218,Calculos!$A$3:$D$68,3,FALSE)&gt;M218,0,1)</f>
        <v>0</v>
      </c>
    </row>
    <row r="219" spans="1:16">
      <c r="A219" t="s">
        <v>53</v>
      </c>
      <c r="B219">
        <v>18</v>
      </c>
      <c r="C219" t="s">
        <v>54</v>
      </c>
      <c r="D219">
        <v>20</v>
      </c>
      <c r="E219">
        <v>19</v>
      </c>
      <c r="F219">
        <v>5</v>
      </c>
      <c r="G219">
        <v>5</v>
      </c>
      <c r="H219">
        <v>9</v>
      </c>
      <c r="I219" t="str">
        <f>VLOOKUP(C219,Aux_Club!$G$3:$H$67,2,FALSE)</f>
        <v>Def y Justicia</v>
      </c>
      <c r="J219">
        <f>VLOOKUP(A219,Aux_Torneo!$A$2:$C$39,3,FALSE)</f>
        <v>11</v>
      </c>
      <c r="K219">
        <f>_xlfn.XLOOKUP(A219,Aux_Torneo!A:A,Aux_Torneo!D:D)</f>
        <v>6</v>
      </c>
      <c r="L219" t="str">
        <f>_xlfn.XLOOKUP(A219,Aux_Torneo!A:A,Aux_Torneo!B:B)</f>
        <v>SIN</v>
      </c>
      <c r="M219" s="2">
        <f t="shared" si="3"/>
        <v>0.35087719298245612</v>
      </c>
      <c r="N219" s="2">
        <f>VLOOKUP(J219,Calculos!$A$3:$D$67,2,FALSE)</f>
        <v>0.7192982456140351</v>
      </c>
      <c r="O219" s="2">
        <f>VLOOKUP(J219,Calculos!$A$3:$D$72,3,FALSE)</f>
        <v>0.46052631578947362</v>
      </c>
      <c r="P219" s="5">
        <f>IF(VLOOKUP(J219,Calculos!$A$3:$D$68,3,FALSE)&gt;M219,0,1)</f>
        <v>0</v>
      </c>
    </row>
    <row r="220" spans="1:16">
      <c r="A220" t="s">
        <v>53</v>
      </c>
      <c r="B220">
        <v>19</v>
      </c>
      <c r="C220" t="s">
        <v>41</v>
      </c>
      <c r="D220">
        <v>19</v>
      </c>
      <c r="E220">
        <v>19</v>
      </c>
      <c r="F220">
        <v>4</v>
      </c>
      <c r="G220">
        <v>7</v>
      </c>
      <c r="H220">
        <v>8</v>
      </c>
      <c r="I220" t="str">
        <f>VLOOKUP(C220,Aux_Club!$G$3:$H$67,2,FALSE)</f>
        <v>Olimpo</v>
      </c>
      <c r="J220">
        <f>VLOOKUP(A220,Aux_Torneo!$A$2:$C$39,3,FALSE)</f>
        <v>11</v>
      </c>
      <c r="K220">
        <f>_xlfn.XLOOKUP(A220,Aux_Torneo!A:A,Aux_Torneo!D:D)</f>
        <v>6</v>
      </c>
      <c r="L220" t="str">
        <f>_xlfn.XLOOKUP(A220,Aux_Torneo!A:A,Aux_Torneo!B:B)</f>
        <v>SIN</v>
      </c>
      <c r="M220" s="2">
        <f t="shared" si="3"/>
        <v>0.33333333333333331</v>
      </c>
      <c r="N220" s="2">
        <f>VLOOKUP(J220,Calculos!$A$3:$D$67,2,FALSE)</f>
        <v>0.7192982456140351</v>
      </c>
      <c r="O220" s="2">
        <f>VLOOKUP(J220,Calculos!$A$3:$D$72,3,FALSE)</f>
        <v>0.46052631578947362</v>
      </c>
      <c r="P220" s="5">
        <f>IF(VLOOKUP(J220,Calculos!$A$3:$D$68,3,FALSE)&gt;M220,0,1)</f>
        <v>0</v>
      </c>
    </row>
    <row r="221" spans="1:16">
      <c r="A221" t="s">
        <v>53</v>
      </c>
      <c r="B221">
        <v>20</v>
      </c>
      <c r="C221" t="s">
        <v>40</v>
      </c>
      <c r="D221">
        <v>12</v>
      </c>
      <c r="E221">
        <v>19</v>
      </c>
      <c r="F221">
        <v>2</v>
      </c>
      <c r="G221">
        <v>6</v>
      </c>
      <c r="H221">
        <v>11</v>
      </c>
      <c r="I221" t="str">
        <f>VLOOKUP(C221,Aux_Club!$G$3:$H$67,2,FALSE)</f>
        <v>Quilmes</v>
      </c>
      <c r="J221">
        <f>VLOOKUP(A221,Aux_Torneo!$A$2:$C$39,3,FALSE)</f>
        <v>11</v>
      </c>
      <c r="K221">
        <f>_xlfn.XLOOKUP(A221,Aux_Torneo!A:A,Aux_Torneo!D:D)</f>
        <v>6</v>
      </c>
      <c r="L221" t="str">
        <f>_xlfn.XLOOKUP(A221,Aux_Torneo!A:A,Aux_Torneo!B:B)</f>
        <v>SIN</v>
      </c>
      <c r="M221" s="2">
        <f t="shared" si="3"/>
        <v>0.21052631578947367</v>
      </c>
      <c r="N221" s="2">
        <f>VLOOKUP(J221,Calculos!$A$3:$D$67,2,FALSE)</f>
        <v>0.7192982456140351</v>
      </c>
      <c r="O221" s="2">
        <f>VLOOKUP(J221,Calculos!$A$3:$D$72,3,FALSE)</f>
        <v>0.46052631578947362</v>
      </c>
      <c r="P221" s="5">
        <f>IF(VLOOKUP(J221,Calculos!$A$3:$D$68,3,FALSE)&gt;M221,0,1)</f>
        <v>0</v>
      </c>
    </row>
    <row r="222" spans="1:16">
      <c r="A222" t="s">
        <v>55</v>
      </c>
      <c r="B222">
        <v>1</v>
      </c>
      <c r="C222" t="s">
        <v>27</v>
      </c>
      <c r="D222">
        <v>64</v>
      </c>
      <c r="E222">
        <v>30</v>
      </c>
      <c r="F222">
        <v>20</v>
      </c>
      <c r="G222">
        <v>4</v>
      </c>
      <c r="H222">
        <v>6</v>
      </c>
      <c r="I222" t="str">
        <f>VLOOKUP(C222,Aux_Club!$G$3:$H$67,2,FALSE)</f>
        <v>Boca Juniors</v>
      </c>
      <c r="J222">
        <f>VLOOKUP(A222,Aux_Torneo!$A$2:$C$39,3,FALSE)</f>
        <v>12</v>
      </c>
      <c r="K222">
        <f>_xlfn.XLOOKUP(A222,Aux_Torneo!A:A,Aux_Torneo!D:D)</f>
        <v>7</v>
      </c>
      <c r="L222" t="str">
        <f>_xlfn.XLOOKUP(A222,Aux_Torneo!A:A,Aux_Torneo!B:B)</f>
        <v>SIN</v>
      </c>
      <c r="M222" s="2">
        <f t="shared" si="3"/>
        <v>0.71111111111111114</v>
      </c>
      <c r="N222" s="2">
        <f>VLOOKUP(J222,Calculos!$A$3:$D$67,2,FALSE)</f>
        <v>0.71111111111111114</v>
      </c>
      <c r="O222" s="2">
        <f>VLOOKUP(J222,Calculos!$A$3:$D$72,3,FALSE)</f>
        <v>0.44814814814814835</v>
      </c>
      <c r="P222" s="5">
        <f>IF(VLOOKUP(J222,Calculos!$A$3:$D$68,3,FALSE)&gt;M222,0,1)</f>
        <v>1</v>
      </c>
    </row>
    <row r="223" spans="1:16">
      <c r="A223" t="s">
        <v>55</v>
      </c>
      <c r="B223">
        <v>2</v>
      </c>
      <c r="C223" t="s">
        <v>23</v>
      </c>
      <c r="D223">
        <v>61</v>
      </c>
      <c r="E223">
        <v>30</v>
      </c>
      <c r="F223">
        <v>18</v>
      </c>
      <c r="G223">
        <v>7</v>
      </c>
      <c r="H223">
        <v>5</v>
      </c>
      <c r="I223" t="str">
        <f>VLOOKUP(C223,Aux_Club!$G$3:$H$67,2,FALSE)</f>
        <v>San Lorenzo</v>
      </c>
      <c r="J223">
        <f>VLOOKUP(A223,Aux_Torneo!$A$2:$C$39,3,FALSE)</f>
        <v>12</v>
      </c>
      <c r="K223">
        <f>_xlfn.XLOOKUP(A223,Aux_Torneo!A:A,Aux_Torneo!D:D)</f>
        <v>7</v>
      </c>
      <c r="L223" t="str">
        <f>_xlfn.XLOOKUP(A223,Aux_Torneo!A:A,Aux_Torneo!B:B)</f>
        <v>SIN</v>
      </c>
      <c r="M223" s="2">
        <f t="shared" si="3"/>
        <v>0.67777777777777781</v>
      </c>
      <c r="N223" s="2">
        <f>VLOOKUP(J223,Calculos!$A$3:$D$67,2,FALSE)</f>
        <v>0.71111111111111114</v>
      </c>
      <c r="O223" s="2">
        <f>VLOOKUP(J223,Calculos!$A$3:$D$72,3,FALSE)</f>
        <v>0.44814814814814835</v>
      </c>
      <c r="P223" s="5">
        <f>IF(VLOOKUP(J223,Calculos!$A$3:$D$68,3,FALSE)&gt;M223,0,1)</f>
        <v>1</v>
      </c>
    </row>
    <row r="224" spans="1:16">
      <c r="A224" t="s">
        <v>55</v>
      </c>
      <c r="B224">
        <v>3</v>
      </c>
      <c r="C224" t="s">
        <v>26</v>
      </c>
      <c r="D224">
        <v>59</v>
      </c>
      <c r="E224">
        <v>30</v>
      </c>
      <c r="F224">
        <v>16</v>
      </c>
      <c r="G224">
        <v>11</v>
      </c>
      <c r="H224">
        <v>3</v>
      </c>
      <c r="I224" t="str">
        <f>VLOOKUP(C224,Aux_Club!$G$3:$H$67,2,FALSE)</f>
        <v>Rosario Central</v>
      </c>
      <c r="J224">
        <f>VLOOKUP(A224,Aux_Torneo!$A$2:$C$39,3,FALSE)</f>
        <v>12</v>
      </c>
      <c r="K224">
        <f>_xlfn.XLOOKUP(A224,Aux_Torneo!A:A,Aux_Torneo!D:D)</f>
        <v>7</v>
      </c>
      <c r="L224" t="str">
        <f>_xlfn.XLOOKUP(A224,Aux_Torneo!A:A,Aux_Torneo!B:B)</f>
        <v>SIN</v>
      </c>
      <c r="M224" s="2">
        <f t="shared" si="3"/>
        <v>0.65555555555555556</v>
      </c>
      <c r="N224" s="2">
        <f>VLOOKUP(J224,Calculos!$A$3:$D$67,2,FALSE)</f>
        <v>0.71111111111111114</v>
      </c>
      <c r="O224" s="2">
        <f>VLOOKUP(J224,Calculos!$A$3:$D$72,3,FALSE)</f>
        <v>0.44814814814814835</v>
      </c>
      <c r="P224" s="5">
        <f>IF(VLOOKUP(J224,Calculos!$A$3:$D$68,3,FALSE)&gt;M224,0,1)</f>
        <v>1</v>
      </c>
    </row>
    <row r="225" spans="1:16">
      <c r="A225" t="s">
        <v>55</v>
      </c>
      <c r="B225">
        <v>4</v>
      </c>
      <c r="C225" t="s">
        <v>32</v>
      </c>
      <c r="D225">
        <v>57</v>
      </c>
      <c r="E225">
        <v>30</v>
      </c>
      <c r="F225">
        <v>16</v>
      </c>
      <c r="G225">
        <v>9</v>
      </c>
      <c r="H225">
        <v>5</v>
      </c>
      <c r="I225" t="str">
        <f>VLOOKUP(C225,Aux_Club!$G$3:$H$67,2,FALSE)</f>
        <v>Racing Club</v>
      </c>
      <c r="J225">
        <f>VLOOKUP(A225,Aux_Torneo!$A$2:$C$39,3,FALSE)</f>
        <v>12</v>
      </c>
      <c r="K225">
        <f>_xlfn.XLOOKUP(A225,Aux_Torneo!A:A,Aux_Torneo!D:D)</f>
        <v>7</v>
      </c>
      <c r="L225" t="str">
        <f>_xlfn.XLOOKUP(A225,Aux_Torneo!A:A,Aux_Torneo!B:B)</f>
        <v>SIN</v>
      </c>
      <c r="M225" s="2">
        <f t="shared" si="3"/>
        <v>0.6333333333333333</v>
      </c>
      <c r="N225" s="2">
        <f>VLOOKUP(J225,Calculos!$A$3:$D$67,2,FALSE)</f>
        <v>0.71111111111111114</v>
      </c>
      <c r="O225" s="2">
        <f>VLOOKUP(J225,Calculos!$A$3:$D$72,3,FALSE)</f>
        <v>0.44814814814814835</v>
      </c>
      <c r="P225" s="5">
        <f>IF(VLOOKUP(J225,Calculos!$A$3:$D$68,3,FALSE)&gt;M225,0,1)</f>
        <v>1</v>
      </c>
    </row>
    <row r="226" spans="1:16">
      <c r="A226" t="s">
        <v>55</v>
      </c>
      <c r="B226">
        <v>5</v>
      </c>
      <c r="C226" t="s">
        <v>20</v>
      </c>
      <c r="D226">
        <v>54</v>
      </c>
      <c r="E226">
        <v>30</v>
      </c>
      <c r="F226">
        <v>14</v>
      </c>
      <c r="G226">
        <v>12</v>
      </c>
      <c r="H226">
        <v>4</v>
      </c>
      <c r="I226" t="str">
        <f>VLOOKUP(C226,Aux_Club!$G$3:$H$67,2,FALSE)</f>
        <v>Independiente</v>
      </c>
      <c r="J226">
        <f>VLOOKUP(A226,Aux_Torneo!$A$2:$C$39,3,FALSE)</f>
        <v>12</v>
      </c>
      <c r="K226">
        <f>_xlfn.XLOOKUP(A226,Aux_Torneo!A:A,Aux_Torneo!D:D)</f>
        <v>7</v>
      </c>
      <c r="L226" t="str">
        <f>_xlfn.XLOOKUP(A226,Aux_Torneo!A:A,Aux_Torneo!B:B)</f>
        <v>SIN</v>
      </c>
      <c r="M226" s="2">
        <f t="shared" si="3"/>
        <v>0.6</v>
      </c>
      <c r="N226" s="2">
        <f>VLOOKUP(J226,Calculos!$A$3:$D$67,2,FALSE)</f>
        <v>0.71111111111111114</v>
      </c>
      <c r="O226" s="2">
        <f>VLOOKUP(J226,Calculos!$A$3:$D$72,3,FALSE)</f>
        <v>0.44814814814814835</v>
      </c>
      <c r="P226" s="5">
        <f>IF(VLOOKUP(J226,Calculos!$A$3:$D$68,3,FALSE)&gt;M226,0,1)</f>
        <v>1</v>
      </c>
    </row>
    <row r="227" spans="1:16">
      <c r="A227" t="s">
        <v>55</v>
      </c>
      <c r="B227">
        <v>6</v>
      </c>
      <c r="C227" t="s">
        <v>44</v>
      </c>
      <c r="D227">
        <v>51</v>
      </c>
      <c r="E227">
        <v>30</v>
      </c>
      <c r="F227">
        <v>14</v>
      </c>
      <c r="G227">
        <v>9</v>
      </c>
      <c r="H227">
        <v>7</v>
      </c>
      <c r="I227" t="str">
        <f>VLOOKUP(C227,Aux_Club!$G$3:$H$67,2,FALSE)</f>
        <v>Belgrano</v>
      </c>
      <c r="J227">
        <f>VLOOKUP(A227,Aux_Torneo!$A$2:$C$39,3,FALSE)</f>
        <v>12</v>
      </c>
      <c r="K227">
        <f>_xlfn.XLOOKUP(A227,Aux_Torneo!A:A,Aux_Torneo!D:D)</f>
        <v>7</v>
      </c>
      <c r="L227" t="str">
        <f>_xlfn.XLOOKUP(A227,Aux_Torneo!A:A,Aux_Torneo!B:B)</f>
        <v>SIN</v>
      </c>
      <c r="M227" s="2">
        <f t="shared" si="3"/>
        <v>0.56666666666666665</v>
      </c>
      <c r="N227" s="2">
        <f>VLOOKUP(J227,Calculos!$A$3:$D$67,2,FALSE)</f>
        <v>0.71111111111111114</v>
      </c>
      <c r="O227" s="2">
        <f>VLOOKUP(J227,Calculos!$A$3:$D$72,3,FALSE)</f>
        <v>0.44814814814814835</v>
      </c>
      <c r="P227" s="5">
        <f>IF(VLOOKUP(J227,Calculos!$A$3:$D$68,3,FALSE)&gt;M227,0,1)</f>
        <v>1</v>
      </c>
    </row>
    <row r="228" spans="1:16">
      <c r="A228" t="s">
        <v>55</v>
      </c>
      <c r="B228">
        <v>7</v>
      </c>
      <c r="C228" t="s">
        <v>24</v>
      </c>
      <c r="D228">
        <v>51</v>
      </c>
      <c r="E228">
        <v>30</v>
      </c>
      <c r="F228">
        <v>14</v>
      </c>
      <c r="G228">
        <v>9</v>
      </c>
      <c r="H228">
        <v>7</v>
      </c>
      <c r="I228" t="str">
        <f>VLOOKUP(C228,Aux_Club!$G$3:$H$67,2,FALSE)</f>
        <v>Estudiantes (LP)</v>
      </c>
      <c r="J228">
        <f>VLOOKUP(A228,Aux_Torneo!$A$2:$C$39,3,FALSE)</f>
        <v>12</v>
      </c>
      <c r="K228">
        <f>_xlfn.XLOOKUP(A228,Aux_Torneo!A:A,Aux_Torneo!D:D)</f>
        <v>7</v>
      </c>
      <c r="L228" t="str">
        <f>_xlfn.XLOOKUP(A228,Aux_Torneo!A:A,Aux_Torneo!B:B)</f>
        <v>SIN</v>
      </c>
      <c r="M228" s="2">
        <f t="shared" si="3"/>
        <v>0.56666666666666665</v>
      </c>
      <c r="N228" s="2">
        <f>VLOOKUP(J228,Calculos!$A$3:$D$67,2,FALSE)</f>
        <v>0.71111111111111114</v>
      </c>
      <c r="O228" s="2">
        <f>VLOOKUP(J228,Calculos!$A$3:$D$72,3,FALSE)</f>
        <v>0.44814814814814835</v>
      </c>
      <c r="P228" s="5">
        <f>IF(VLOOKUP(J228,Calculos!$A$3:$D$68,3,FALSE)&gt;M228,0,1)</f>
        <v>1</v>
      </c>
    </row>
    <row r="229" spans="1:16">
      <c r="A229" t="s">
        <v>55</v>
      </c>
      <c r="B229">
        <v>8</v>
      </c>
      <c r="C229" t="s">
        <v>17</v>
      </c>
      <c r="D229">
        <v>50</v>
      </c>
      <c r="E229">
        <v>30</v>
      </c>
      <c r="F229">
        <v>14</v>
      </c>
      <c r="G229">
        <v>8</v>
      </c>
      <c r="H229">
        <v>8</v>
      </c>
      <c r="I229" t="str">
        <f>VLOOKUP(C229,Aux_Club!$G$3:$H$67,2,FALSE)</f>
        <v>Banfield</v>
      </c>
      <c r="J229">
        <f>VLOOKUP(A229,Aux_Torneo!$A$2:$C$39,3,FALSE)</f>
        <v>12</v>
      </c>
      <c r="K229">
        <f>_xlfn.XLOOKUP(A229,Aux_Torneo!A:A,Aux_Torneo!D:D)</f>
        <v>7</v>
      </c>
      <c r="L229" t="str">
        <f>_xlfn.XLOOKUP(A229,Aux_Torneo!A:A,Aux_Torneo!B:B)</f>
        <v>SIN</v>
      </c>
      <c r="M229" s="2">
        <f t="shared" si="3"/>
        <v>0.55555555555555558</v>
      </c>
      <c r="N229" s="2">
        <f>VLOOKUP(J229,Calculos!$A$3:$D$67,2,FALSE)</f>
        <v>0.71111111111111114</v>
      </c>
      <c r="O229" s="2">
        <f>VLOOKUP(J229,Calculos!$A$3:$D$72,3,FALSE)</f>
        <v>0.44814814814814835</v>
      </c>
      <c r="P229" s="5">
        <f>IF(VLOOKUP(J229,Calculos!$A$3:$D$68,3,FALSE)&gt;M229,0,1)</f>
        <v>1</v>
      </c>
    </row>
    <row r="230" spans="1:16">
      <c r="A230" t="s">
        <v>55</v>
      </c>
      <c r="B230">
        <v>9</v>
      </c>
      <c r="C230" t="s">
        <v>30</v>
      </c>
      <c r="D230">
        <v>49</v>
      </c>
      <c r="E230">
        <v>30</v>
      </c>
      <c r="F230">
        <v>13</v>
      </c>
      <c r="G230">
        <v>10</v>
      </c>
      <c r="H230">
        <v>7</v>
      </c>
      <c r="I230" t="str">
        <f>VLOOKUP(C230,Aux_Club!$G$3:$H$67,2,FALSE)</f>
        <v>River Plate</v>
      </c>
      <c r="J230">
        <f>VLOOKUP(A230,Aux_Torneo!$A$2:$C$39,3,FALSE)</f>
        <v>12</v>
      </c>
      <c r="K230">
        <f>_xlfn.XLOOKUP(A230,Aux_Torneo!A:A,Aux_Torneo!D:D)</f>
        <v>7</v>
      </c>
      <c r="L230" t="str">
        <f>_xlfn.XLOOKUP(A230,Aux_Torneo!A:A,Aux_Torneo!B:B)</f>
        <v>SIN</v>
      </c>
      <c r="M230" s="2">
        <f t="shared" si="3"/>
        <v>0.5444444444444444</v>
      </c>
      <c r="N230" s="2">
        <f>VLOOKUP(J230,Calculos!$A$3:$D$67,2,FALSE)</f>
        <v>0.71111111111111114</v>
      </c>
      <c r="O230" s="2">
        <f>VLOOKUP(J230,Calculos!$A$3:$D$72,3,FALSE)</f>
        <v>0.44814814814814835</v>
      </c>
      <c r="P230" s="5">
        <f>IF(VLOOKUP(J230,Calculos!$A$3:$D$68,3,FALSE)&gt;M230,0,1)</f>
        <v>1</v>
      </c>
    </row>
    <row r="231" spans="1:16">
      <c r="A231" t="s">
        <v>55</v>
      </c>
      <c r="B231">
        <v>10</v>
      </c>
      <c r="C231" t="s">
        <v>36</v>
      </c>
      <c r="D231">
        <v>46</v>
      </c>
      <c r="E231">
        <v>30</v>
      </c>
      <c r="F231">
        <v>12</v>
      </c>
      <c r="G231">
        <v>10</v>
      </c>
      <c r="H231">
        <v>8</v>
      </c>
      <c r="I231" t="str">
        <f>VLOOKUP(C231,Aux_Club!$G$3:$H$67,2,FALSE)</f>
        <v>Tigre</v>
      </c>
      <c r="J231">
        <f>VLOOKUP(A231,Aux_Torneo!$A$2:$C$39,3,FALSE)</f>
        <v>12</v>
      </c>
      <c r="K231">
        <f>_xlfn.XLOOKUP(A231,Aux_Torneo!A:A,Aux_Torneo!D:D)</f>
        <v>7</v>
      </c>
      <c r="L231" t="str">
        <f>_xlfn.XLOOKUP(A231,Aux_Torneo!A:A,Aux_Torneo!B:B)</f>
        <v>SIN</v>
      </c>
      <c r="M231" s="2">
        <f t="shared" si="3"/>
        <v>0.51111111111111107</v>
      </c>
      <c r="N231" s="2">
        <f>VLOOKUP(J231,Calculos!$A$3:$D$67,2,FALSE)</f>
        <v>0.71111111111111114</v>
      </c>
      <c r="O231" s="2">
        <f>VLOOKUP(J231,Calculos!$A$3:$D$72,3,FALSE)</f>
        <v>0.44814814814814835</v>
      </c>
      <c r="P231" s="5">
        <f>IF(VLOOKUP(J231,Calculos!$A$3:$D$68,3,FALSE)&gt;M231,0,1)</f>
        <v>1</v>
      </c>
    </row>
    <row r="232" spans="1:16">
      <c r="A232" t="s">
        <v>55</v>
      </c>
      <c r="B232">
        <v>11</v>
      </c>
      <c r="C232" t="s">
        <v>40</v>
      </c>
      <c r="D232">
        <v>45</v>
      </c>
      <c r="E232">
        <v>30</v>
      </c>
      <c r="F232">
        <v>13</v>
      </c>
      <c r="G232">
        <v>6</v>
      </c>
      <c r="H232">
        <v>11</v>
      </c>
      <c r="I232" t="str">
        <f>VLOOKUP(C232,Aux_Club!$G$3:$H$67,2,FALSE)</f>
        <v>Quilmes</v>
      </c>
      <c r="J232">
        <f>VLOOKUP(A232,Aux_Torneo!$A$2:$C$39,3,FALSE)</f>
        <v>12</v>
      </c>
      <c r="K232">
        <f>_xlfn.XLOOKUP(A232,Aux_Torneo!A:A,Aux_Torneo!D:D)</f>
        <v>7</v>
      </c>
      <c r="L232" t="str">
        <f>_xlfn.XLOOKUP(A232,Aux_Torneo!A:A,Aux_Torneo!B:B)</f>
        <v>SIN</v>
      </c>
      <c r="M232" s="2">
        <f t="shared" si="3"/>
        <v>0.5</v>
      </c>
      <c r="N232" s="2">
        <f>VLOOKUP(J232,Calculos!$A$3:$D$67,2,FALSE)</f>
        <v>0.71111111111111114</v>
      </c>
      <c r="O232" s="2">
        <f>VLOOKUP(J232,Calculos!$A$3:$D$72,3,FALSE)</f>
        <v>0.44814814814814835</v>
      </c>
      <c r="P232" s="5">
        <f>IF(VLOOKUP(J232,Calculos!$A$3:$D$68,3,FALSE)&gt;M232,0,1)</f>
        <v>1</v>
      </c>
    </row>
    <row r="233" spans="1:16">
      <c r="A233" t="s">
        <v>55</v>
      </c>
      <c r="B233">
        <v>12</v>
      </c>
      <c r="C233" t="s">
        <v>34</v>
      </c>
      <c r="D233">
        <v>44</v>
      </c>
      <c r="E233">
        <v>30</v>
      </c>
      <c r="F233">
        <v>12</v>
      </c>
      <c r="G233">
        <v>8</v>
      </c>
      <c r="H233">
        <v>10</v>
      </c>
      <c r="I233" t="str">
        <f>VLOOKUP(C233,Aux_Club!$G$3:$H$67,2,FALSE)</f>
        <v>Gimnasia (LP)</v>
      </c>
      <c r="J233">
        <f>VLOOKUP(A233,Aux_Torneo!$A$2:$C$39,3,FALSE)</f>
        <v>12</v>
      </c>
      <c r="K233">
        <f>_xlfn.XLOOKUP(A233,Aux_Torneo!A:A,Aux_Torneo!D:D)</f>
        <v>7</v>
      </c>
      <c r="L233" t="str">
        <f>_xlfn.XLOOKUP(A233,Aux_Torneo!A:A,Aux_Torneo!B:B)</f>
        <v>SIN</v>
      </c>
      <c r="M233" s="2">
        <f t="shared" si="3"/>
        <v>0.48888888888888887</v>
      </c>
      <c r="N233" s="2">
        <f>VLOOKUP(J233,Calculos!$A$3:$D$67,2,FALSE)</f>
        <v>0.71111111111111114</v>
      </c>
      <c r="O233" s="2">
        <f>VLOOKUP(J233,Calculos!$A$3:$D$72,3,FALSE)</f>
        <v>0.44814814814814835</v>
      </c>
      <c r="P233" s="5">
        <f>IF(VLOOKUP(J233,Calculos!$A$3:$D$68,3,FALSE)&gt;M233,0,1)</f>
        <v>1</v>
      </c>
    </row>
    <row r="234" spans="1:16">
      <c r="A234" t="s">
        <v>55</v>
      </c>
      <c r="B234">
        <v>13</v>
      </c>
      <c r="C234" t="s">
        <v>25</v>
      </c>
      <c r="D234">
        <v>42</v>
      </c>
      <c r="E234">
        <v>30</v>
      </c>
      <c r="F234">
        <v>10</v>
      </c>
      <c r="G234">
        <v>12</v>
      </c>
      <c r="H234">
        <v>8</v>
      </c>
      <c r="I234" t="str">
        <f>VLOOKUP(C234,Aux_Club!$G$3:$H$67,2,FALSE)</f>
        <v>Lanus</v>
      </c>
      <c r="J234">
        <f>VLOOKUP(A234,Aux_Torneo!$A$2:$C$39,3,FALSE)</f>
        <v>12</v>
      </c>
      <c r="K234">
        <f>_xlfn.XLOOKUP(A234,Aux_Torneo!A:A,Aux_Torneo!D:D)</f>
        <v>7</v>
      </c>
      <c r="L234" t="str">
        <f>_xlfn.XLOOKUP(A234,Aux_Torneo!A:A,Aux_Torneo!B:B)</f>
        <v>SIN</v>
      </c>
      <c r="M234" s="2">
        <f t="shared" si="3"/>
        <v>0.46666666666666667</v>
      </c>
      <c r="N234" s="2">
        <f>VLOOKUP(J234,Calculos!$A$3:$D$67,2,FALSE)</f>
        <v>0.71111111111111114</v>
      </c>
      <c r="O234" s="2">
        <f>VLOOKUP(J234,Calculos!$A$3:$D$72,3,FALSE)</f>
        <v>0.44814814814814835</v>
      </c>
      <c r="P234" s="5">
        <f>IF(VLOOKUP(J234,Calculos!$A$3:$D$68,3,FALSE)&gt;M234,0,1)</f>
        <v>1</v>
      </c>
    </row>
    <row r="235" spans="1:16">
      <c r="A235" t="s">
        <v>55</v>
      </c>
      <c r="B235">
        <v>14</v>
      </c>
      <c r="C235" t="s">
        <v>47</v>
      </c>
      <c r="D235">
        <v>41</v>
      </c>
      <c r="E235">
        <v>30</v>
      </c>
      <c r="F235">
        <v>9</v>
      </c>
      <c r="G235">
        <v>14</v>
      </c>
      <c r="H235">
        <v>7</v>
      </c>
      <c r="I235" t="str">
        <f>VLOOKUP(C235,Aux_Club!$G$3:$H$67,2,FALSE)</f>
        <v>Union</v>
      </c>
      <c r="J235">
        <f>VLOOKUP(A235,Aux_Torneo!$A$2:$C$39,3,FALSE)</f>
        <v>12</v>
      </c>
      <c r="K235">
        <f>_xlfn.XLOOKUP(A235,Aux_Torneo!A:A,Aux_Torneo!D:D)</f>
        <v>7</v>
      </c>
      <c r="L235" t="str">
        <f>_xlfn.XLOOKUP(A235,Aux_Torneo!A:A,Aux_Torneo!B:B)</f>
        <v>SIN</v>
      </c>
      <c r="M235" s="2">
        <f t="shared" si="3"/>
        <v>0.45555555555555555</v>
      </c>
      <c r="N235" s="2">
        <f>VLOOKUP(J235,Calculos!$A$3:$D$67,2,FALSE)</f>
        <v>0.71111111111111114</v>
      </c>
      <c r="O235" s="2">
        <f>VLOOKUP(J235,Calculos!$A$3:$D$72,3,FALSE)</f>
        <v>0.44814814814814835</v>
      </c>
      <c r="P235" s="5">
        <f>IF(VLOOKUP(J235,Calculos!$A$3:$D$68,3,FALSE)&gt;M235,0,1)</f>
        <v>1</v>
      </c>
    </row>
    <row r="236" spans="1:16">
      <c r="A236" t="s">
        <v>55</v>
      </c>
      <c r="B236">
        <v>15</v>
      </c>
      <c r="C236" t="s">
        <v>56</v>
      </c>
      <c r="D236">
        <v>40</v>
      </c>
      <c r="E236">
        <v>30</v>
      </c>
      <c r="F236">
        <v>11</v>
      </c>
      <c r="G236">
        <v>7</v>
      </c>
      <c r="H236">
        <v>12</v>
      </c>
      <c r="I236" t="str">
        <f>VLOOKUP(C236,Aux_Club!$G$3:$H$67,2,FALSE)</f>
        <v>Aldosivi</v>
      </c>
      <c r="J236">
        <f>VLOOKUP(A236,Aux_Torneo!$A$2:$C$39,3,FALSE)</f>
        <v>12</v>
      </c>
      <c r="K236">
        <f>_xlfn.XLOOKUP(A236,Aux_Torneo!A:A,Aux_Torneo!D:D)</f>
        <v>7</v>
      </c>
      <c r="L236" t="str">
        <f>_xlfn.XLOOKUP(A236,Aux_Torneo!A:A,Aux_Torneo!B:B)</f>
        <v>SIN</v>
      </c>
      <c r="M236" s="2">
        <f t="shared" si="3"/>
        <v>0.44444444444444442</v>
      </c>
      <c r="N236" s="2">
        <f>VLOOKUP(J236,Calculos!$A$3:$D$67,2,FALSE)</f>
        <v>0.71111111111111114</v>
      </c>
      <c r="O236" s="2">
        <f>VLOOKUP(J236,Calculos!$A$3:$D$72,3,FALSE)</f>
        <v>0.44814814814814835</v>
      </c>
      <c r="P236" s="5">
        <f>IF(VLOOKUP(J236,Calculos!$A$3:$D$68,3,FALSE)&gt;M236,0,1)</f>
        <v>0</v>
      </c>
    </row>
    <row r="237" spans="1:16">
      <c r="A237" t="s">
        <v>55</v>
      </c>
      <c r="B237">
        <v>16</v>
      </c>
      <c r="C237" t="s">
        <v>18</v>
      </c>
      <c r="D237">
        <v>40</v>
      </c>
      <c r="E237">
        <v>30</v>
      </c>
      <c r="F237">
        <v>10</v>
      </c>
      <c r="G237">
        <v>10</v>
      </c>
      <c r="H237">
        <v>10</v>
      </c>
      <c r="I237" t="str">
        <f>VLOOKUP(C237,Aux_Club!$G$3:$H$67,2,FALSE)</f>
        <v>Newells</v>
      </c>
      <c r="J237">
        <f>VLOOKUP(A237,Aux_Torneo!$A$2:$C$39,3,FALSE)</f>
        <v>12</v>
      </c>
      <c r="K237">
        <f>_xlfn.XLOOKUP(A237,Aux_Torneo!A:A,Aux_Torneo!D:D)</f>
        <v>7</v>
      </c>
      <c r="L237" t="str">
        <f>_xlfn.XLOOKUP(A237,Aux_Torneo!A:A,Aux_Torneo!B:B)</f>
        <v>SIN</v>
      </c>
      <c r="M237" s="2">
        <f t="shared" si="3"/>
        <v>0.44444444444444442</v>
      </c>
      <c r="N237" s="2">
        <f>VLOOKUP(J237,Calculos!$A$3:$D$67,2,FALSE)</f>
        <v>0.71111111111111114</v>
      </c>
      <c r="O237" s="2">
        <f>VLOOKUP(J237,Calculos!$A$3:$D$72,3,FALSE)</f>
        <v>0.44814814814814835</v>
      </c>
      <c r="P237" s="5">
        <f>IF(VLOOKUP(J237,Calculos!$A$3:$D$68,3,FALSE)&gt;M237,0,1)</f>
        <v>0</v>
      </c>
    </row>
    <row r="238" spans="1:16">
      <c r="A238" t="s">
        <v>55</v>
      </c>
      <c r="B238">
        <v>17</v>
      </c>
      <c r="C238" t="s">
        <v>45</v>
      </c>
      <c r="D238">
        <v>37</v>
      </c>
      <c r="E238">
        <v>30</v>
      </c>
      <c r="F238">
        <v>8</v>
      </c>
      <c r="G238">
        <v>13</v>
      </c>
      <c r="H238">
        <v>9</v>
      </c>
      <c r="I238" t="str">
        <f>VLOOKUP(C238,Aux_Club!$G$3:$H$67,2,FALSE)</f>
        <v>San Martin (SJ)</v>
      </c>
      <c r="J238">
        <f>VLOOKUP(A238,Aux_Torneo!$A$2:$C$39,3,FALSE)</f>
        <v>12</v>
      </c>
      <c r="K238">
        <f>_xlfn.XLOOKUP(A238,Aux_Torneo!A:A,Aux_Torneo!D:D)</f>
        <v>7</v>
      </c>
      <c r="L238" t="str">
        <f>_xlfn.XLOOKUP(A238,Aux_Torneo!A:A,Aux_Torneo!B:B)</f>
        <v>SIN</v>
      </c>
      <c r="M238" s="2">
        <f t="shared" si="3"/>
        <v>0.41111111111111109</v>
      </c>
      <c r="N238" s="2">
        <f>VLOOKUP(J238,Calculos!$A$3:$D$67,2,FALSE)</f>
        <v>0.71111111111111114</v>
      </c>
      <c r="O238" s="2">
        <f>VLOOKUP(J238,Calculos!$A$3:$D$72,3,FALSE)</f>
        <v>0.44814814814814835</v>
      </c>
      <c r="P238" s="5">
        <f>IF(VLOOKUP(J238,Calculos!$A$3:$D$68,3,FALSE)&gt;M238,0,1)</f>
        <v>0</v>
      </c>
    </row>
    <row r="239" spans="1:16">
      <c r="A239" t="s">
        <v>55</v>
      </c>
      <c r="B239">
        <v>18</v>
      </c>
      <c r="C239" t="s">
        <v>41</v>
      </c>
      <c r="D239">
        <v>36</v>
      </c>
      <c r="E239">
        <v>30</v>
      </c>
      <c r="F239">
        <v>8</v>
      </c>
      <c r="G239">
        <v>12</v>
      </c>
      <c r="H239">
        <v>10</v>
      </c>
      <c r="I239" t="str">
        <f>VLOOKUP(C239,Aux_Club!$G$3:$H$67,2,FALSE)</f>
        <v>Olimpo</v>
      </c>
      <c r="J239">
        <f>VLOOKUP(A239,Aux_Torneo!$A$2:$C$39,3,FALSE)</f>
        <v>12</v>
      </c>
      <c r="K239">
        <f>_xlfn.XLOOKUP(A239,Aux_Torneo!A:A,Aux_Torneo!D:D)</f>
        <v>7</v>
      </c>
      <c r="L239" t="str">
        <f>_xlfn.XLOOKUP(A239,Aux_Torneo!A:A,Aux_Torneo!B:B)</f>
        <v>SIN</v>
      </c>
      <c r="M239" s="2">
        <f t="shared" si="3"/>
        <v>0.4</v>
      </c>
      <c r="N239" s="2">
        <f>VLOOKUP(J239,Calculos!$A$3:$D$67,2,FALSE)</f>
        <v>0.71111111111111114</v>
      </c>
      <c r="O239" s="2">
        <f>VLOOKUP(J239,Calculos!$A$3:$D$72,3,FALSE)</f>
        <v>0.44814814814814835</v>
      </c>
      <c r="P239" s="5">
        <f>IF(VLOOKUP(J239,Calculos!$A$3:$D$68,3,FALSE)&gt;M239,0,1)</f>
        <v>0</v>
      </c>
    </row>
    <row r="240" spans="1:16">
      <c r="A240" t="s">
        <v>55</v>
      </c>
      <c r="B240">
        <v>19</v>
      </c>
      <c r="C240" t="s">
        <v>19</v>
      </c>
      <c r="D240">
        <v>34</v>
      </c>
      <c r="E240">
        <v>30</v>
      </c>
      <c r="F240">
        <v>7</v>
      </c>
      <c r="G240">
        <v>13</v>
      </c>
      <c r="H240">
        <v>10</v>
      </c>
      <c r="I240" t="str">
        <f>VLOOKUP(C240,Aux_Club!$G$3:$H$67,2,FALSE)</f>
        <v>Colon</v>
      </c>
      <c r="J240">
        <f>VLOOKUP(A240,Aux_Torneo!$A$2:$C$39,3,FALSE)</f>
        <v>12</v>
      </c>
      <c r="K240">
        <f>_xlfn.XLOOKUP(A240,Aux_Torneo!A:A,Aux_Torneo!D:D)</f>
        <v>7</v>
      </c>
      <c r="L240" t="str">
        <f>_xlfn.XLOOKUP(A240,Aux_Torneo!A:A,Aux_Torneo!B:B)</f>
        <v>SIN</v>
      </c>
      <c r="M240" s="2">
        <f t="shared" si="3"/>
        <v>0.37777777777777777</v>
      </c>
      <c r="N240" s="2">
        <f>VLOOKUP(J240,Calculos!$A$3:$D$67,2,FALSE)</f>
        <v>0.71111111111111114</v>
      </c>
      <c r="O240" s="2">
        <f>VLOOKUP(J240,Calculos!$A$3:$D$72,3,FALSE)</f>
        <v>0.44814814814814835</v>
      </c>
      <c r="P240" s="5">
        <f>IF(VLOOKUP(J240,Calculos!$A$3:$D$68,3,FALSE)&gt;M240,0,1)</f>
        <v>0</v>
      </c>
    </row>
    <row r="241" spans="1:16">
      <c r="A241" t="s">
        <v>55</v>
      </c>
      <c r="B241">
        <v>20</v>
      </c>
      <c r="C241" t="s">
        <v>22</v>
      </c>
      <c r="D241">
        <v>33</v>
      </c>
      <c r="E241">
        <v>30</v>
      </c>
      <c r="F241">
        <v>8</v>
      </c>
      <c r="G241">
        <v>9</v>
      </c>
      <c r="H241">
        <v>13</v>
      </c>
      <c r="I241" t="str">
        <f>VLOOKUP(C241,Aux_Club!$G$3:$H$67,2,FALSE)</f>
        <v>Argentinos</v>
      </c>
      <c r="J241">
        <f>VLOOKUP(A241,Aux_Torneo!$A$2:$C$39,3,FALSE)</f>
        <v>12</v>
      </c>
      <c r="K241">
        <f>_xlfn.XLOOKUP(A241,Aux_Torneo!A:A,Aux_Torneo!D:D)</f>
        <v>7</v>
      </c>
      <c r="L241" t="str">
        <f>_xlfn.XLOOKUP(A241,Aux_Torneo!A:A,Aux_Torneo!B:B)</f>
        <v>SIN</v>
      </c>
      <c r="M241" s="2">
        <f t="shared" si="3"/>
        <v>0.36666666666666664</v>
      </c>
      <c r="N241" s="2">
        <f>VLOOKUP(J241,Calculos!$A$3:$D$67,2,FALSE)</f>
        <v>0.71111111111111114</v>
      </c>
      <c r="O241" s="2">
        <f>VLOOKUP(J241,Calculos!$A$3:$D$72,3,FALSE)</f>
        <v>0.44814814814814835</v>
      </c>
      <c r="P241" s="5">
        <f>IF(VLOOKUP(J241,Calculos!$A$3:$D$68,3,FALSE)&gt;M241,0,1)</f>
        <v>0</v>
      </c>
    </row>
    <row r="242" spans="1:16">
      <c r="A242" t="s">
        <v>55</v>
      </c>
      <c r="B242">
        <v>21</v>
      </c>
      <c r="C242" t="s">
        <v>54</v>
      </c>
      <c r="D242">
        <v>32</v>
      </c>
      <c r="E242">
        <v>30</v>
      </c>
      <c r="F242">
        <v>8</v>
      </c>
      <c r="G242">
        <v>8</v>
      </c>
      <c r="H242">
        <v>14</v>
      </c>
      <c r="I242" t="str">
        <f>VLOOKUP(C242,Aux_Club!$G$3:$H$67,2,FALSE)</f>
        <v>Def y Justicia</v>
      </c>
      <c r="J242">
        <f>VLOOKUP(A242,Aux_Torneo!$A$2:$C$39,3,FALSE)</f>
        <v>12</v>
      </c>
      <c r="K242">
        <f>_xlfn.XLOOKUP(A242,Aux_Torneo!A:A,Aux_Torneo!D:D)</f>
        <v>7</v>
      </c>
      <c r="L242" t="str">
        <f>_xlfn.XLOOKUP(A242,Aux_Torneo!A:A,Aux_Torneo!B:B)</f>
        <v>SIN</v>
      </c>
      <c r="M242" s="2">
        <f t="shared" si="3"/>
        <v>0.35555555555555557</v>
      </c>
      <c r="N242" s="2">
        <f>VLOOKUP(J242,Calculos!$A$3:$D$67,2,FALSE)</f>
        <v>0.71111111111111114</v>
      </c>
      <c r="O242" s="2">
        <f>VLOOKUP(J242,Calculos!$A$3:$D$72,3,FALSE)</f>
        <v>0.44814814814814835</v>
      </c>
      <c r="P242" s="5">
        <f>IF(VLOOKUP(J242,Calculos!$A$3:$D$68,3,FALSE)&gt;M242,0,1)</f>
        <v>0</v>
      </c>
    </row>
    <row r="243" spans="1:16">
      <c r="A243" t="s">
        <v>55</v>
      </c>
      <c r="B243">
        <v>22</v>
      </c>
      <c r="C243" t="s">
        <v>33</v>
      </c>
      <c r="D243">
        <v>32</v>
      </c>
      <c r="E243">
        <v>30</v>
      </c>
      <c r="F243">
        <v>8</v>
      </c>
      <c r="G243">
        <v>8</v>
      </c>
      <c r="H243">
        <v>14</v>
      </c>
      <c r="I243" t="str">
        <f>VLOOKUP(C243,Aux_Club!$G$3:$H$67,2,FALSE)</f>
        <v>Godoy Cruz</v>
      </c>
      <c r="J243">
        <f>VLOOKUP(A243,Aux_Torneo!$A$2:$C$39,3,FALSE)</f>
        <v>12</v>
      </c>
      <c r="K243">
        <f>_xlfn.XLOOKUP(A243,Aux_Torneo!A:A,Aux_Torneo!D:D)</f>
        <v>7</v>
      </c>
      <c r="L243" t="str">
        <f>_xlfn.XLOOKUP(A243,Aux_Torneo!A:A,Aux_Torneo!B:B)</f>
        <v>SIN</v>
      </c>
      <c r="M243" s="2">
        <f t="shared" si="3"/>
        <v>0.35555555555555557</v>
      </c>
      <c r="N243" s="2">
        <f>VLOOKUP(J243,Calculos!$A$3:$D$67,2,FALSE)</f>
        <v>0.71111111111111114</v>
      </c>
      <c r="O243" s="2">
        <f>VLOOKUP(J243,Calculos!$A$3:$D$72,3,FALSE)</f>
        <v>0.44814814814814835</v>
      </c>
      <c r="P243" s="5">
        <f>IF(VLOOKUP(J243,Calculos!$A$3:$D$68,3,FALSE)&gt;M243,0,1)</f>
        <v>0</v>
      </c>
    </row>
    <row r="244" spans="1:16">
      <c r="A244" t="s">
        <v>55</v>
      </c>
      <c r="B244">
        <v>23</v>
      </c>
      <c r="C244" t="s">
        <v>35</v>
      </c>
      <c r="D244">
        <v>30</v>
      </c>
      <c r="E244">
        <v>30</v>
      </c>
      <c r="F244">
        <v>6</v>
      </c>
      <c r="G244">
        <v>12</v>
      </c>
      <c r="H244">
        <v>12</v>
      </c>
      <c r="I244" t="str">
        <f>VLOOKUP(C244,Aux_Club!$G$3:$H$67,2,FALSE)</f>
        <v>Huracan</v>
      </c>
      <c r="J244">
        <f>VLOOKUP(A244,Aux_Torneo!$A$2:$C$39,3,FALSE)</f>
        <v>12</v>
      </c>
      <c r="K244">
        <f>_xlfn.XLOOKUP(A244,Aux_Torneo!A:A,Aux_Torneo!D:D)</f>
        <v>7</v>
      </c>
      <c r="L244" t="str">
        <f>_xlfn.XLOOKUP(A244,Aux_Torneo!A:A,Aux_Torneo!B:B)</f>
        <v>SIN</v>
      </c>
      <c r="M244" s="2">
        <f t="shared" si="3"/>
        <v>0.33333333333333331</v>
      </c>
      <c r="N244" s="2">
        <f>VLOOKUP(J244,Calculos!$A$3:$D$67,2,FALSE)</f>
        <v>0.71111111111111114</v>
      </c>
      <c r="O244" s="2">
        <f>VLOOKUP(J244,Calculos!$A$3:$D$72,3,FALSE)</f>
        <v>0.44814814814814835</v>
      </c>
      <c r="P244" s="5">
        <f>IF(VLOOKUP(J244,Calculos!$A$3:$D$68,3,FALSE)&gt;M244,0,1)</f>
        <v>0</v>
      </c>
    </row>
    <row r="245" spans="1:16">
      <c r="A245" t="s">
        <v>55</v>
      </c>
      <c r="B245">
        <v>24</v>
      </c>
      <c r="C245" t="s">
        <v>57</v>
      </c>
      <c r="D245">
        <v>30</v>
      </c>
      <c r="E245">
        <v>30</v>
      </c>
      <c r="F245">
        <v>7</v>
      </c>
      <c r="G245">
        <v>9</v>
      </c>
      <c r="H245">
        <v>14</v>
      </c>
      <c r="I245" t="str">
        <f>VLOOKUP(C245,Aux_Club!$G$3:$H$67,2,FALSE)</f>
        <v>Sarmiento (J)</v>
      </c>
      <c r="J245">
        <f>VLOOKUP(A245,Aux_Torneo!$A$2:$C$39,3,FALSE)</f>
        <v>12</v>
      </c>
      <c r="K245">
        <f>_xlfn.XLOOKUP(A245,Aux_Torneo!A:A,Aux_Torneo!D:D)</f>
        <v>7</v>
      </c>
      <c r="L245" t="str">
        <f>_xlfn.XLOOKUP(A245,Aux_Torneo!A:A,Aux_Torneo!B:B)</f>
        <v>SIN</v>
      </c>
      <c r="M245" s="2">
        <f t="shared" si="3"/>
        <v>0.33333333333333331</v>
      </c>
      <c r="N245" s="2">
        <f>VLOOKUP(J245,Calculos!$A$3:$D$67,2,FALSE)</f>
        <v>0.71111111111111114</v>
      </c>
      <c r="O245" s="2">
        <f>VLOOKUP(J245,Calculos!$A$3:$D$72,3,FALSE)</f>
        <v>0.44814814814814835</v>
      </c>
      <c r="P245" s="5">
        <f>IF(VLOOKUP(J245,Calculos!$A$3:$D$68,3,FALSE)&gt;M245,0,1)</f>
        <v>0</v>
      </c>
    </row>
    <row r="246" spans="1:16">
      <c r="A246" t="s">
        <v>55</v>
      </c>
      <c r="B246">
        <v>25</v>
      </c>
      <c r="C246" t="s">
        <v>58</v>
      </c>
      <c r="D246">
        <v>30</v>
      </c>
      <c r="E246">
        <v>30</v>
      </c>
      <c r="F246">
        <v>6</v>
      </c>
      <c r="G246">
        <v>12</v>
      </c>
      <c r="H246">
        <v>12</v>
      </c>
      <c r="I246" t="str">
        <f>VLOOKUP(C246,Aux_Club!$G$3:$H$67,2,FALSE)</f>
        <v>Temperley</v>
      </c>
      <c r="J246">
        <f>VLOOKUP(A246,Aux_Torneo!$A$2:$C$39,3,FALSE)</f>
        <v>12</v>
      </c>
      <c r="K246">
        <f>_xlfn.XLOOKUP(A246,Aux_Torneo!A:A,Aux_Torneo!D:D)</f>
        <v>7</v>
      </c>
      <c r="L246" t="str">
        <f>_xlfn.XLOOKUP(A246,Aux_Torneo!A:A,Aux_Torneo!B:B)</f>
        <v>SIN</v>
      </c>
      <c r="M246" s="2">
        <f t="shared" si="3"/>
        <v>0.33333333333333331</v>
      </c>
      <c r="N246" s="2">
        <f>VLOOKUP(J246,Calculos!$A$3:$D$67,2,FALSE)</f>
        <v>0.71111111111111114</v>
      </c>
      <c r="O246" s="2">
        <f>VLOOKUP(J246,Calculos!$A$3:$D$72,3,FALSE)</f>
        <v>0.44814814814814835</v>
      </c>
      <c r="P246" s="5">
        <f>IF(VLOOKUP(J246,Calculos!$A$3:$D$68,3,FALSE)&gt;M246,0,1)</f>
        <v>0</v>
      </c>
    </row>
    <row r="247" spans="1:16">
      <c r="A247" t="s">
        <v>55</v>
      </c>
      <c r="B247">
        <v>26</v>
      </c>
      <c r="C247" t="s">
        <v>59</v>
      </c>
      <c r="D247">
        <v>29</v>
      </c>
      <c r="E247">
        <v>30</v>
      </c>
      <c r="F247">
        <v>7</v>
      </c>
      <c r="G247">
        <v>8</v>
      </c>
      <c r="H247">
        <v>15</v>
      </c>
      <c r="I247" t="str">
        <f>VLOOKUP(C247,Aux_Club!$G$3:$H$67,2,FALSE)</f>
        <v>Nueva Chicago</v>
      </c>
      <c r="J247">
        <f>VLOOKUP(A247,Aux_Torneo!$A$2:$C$39,3,FALSE)</f>
        <v>12</v>
      </c>
      <c r="K247">
        <f>_xlfn.XLOOKUP(A247,Aux_Torneo!A:A,Aux_Torneo!D:D)</f>
        <v>7</v>
      </c>
      <c r="L247" t="str">
        <f>_xlfn.XLOOKUP(A247,Aux_Torneo!A:A,Aux_Torneo!B:B)</f>
        <v>SIN</v>
      </c>
      <c r="M247" s="2">
        <f t="shared" si="3"/>
        <v>0.32222222222222224</v>
      </c>
      <c r="N247" s="2">
        <f>VLOOKUP(J247,Calculos!$A$3:$D$67,2,FALSE)</f>
        <v>0.71111111111111114</v>
      </c>
      <c r="O247" s="2">
        <f>VLOOKUP(J247,Calculos!$A$3:$D$72,3,FALSE)</f>
        <v>0.44814814814814835</v>
      </c>
      <c r="P247" s="5">
        <f>IF(VLOOKUP(J247,Calculos!$A$3:$D$68,3,FALSE)&gt;M247,0,1)</f>
        <v>0</v>
      </c>
    </row>
    <row r="248" spans="1:16">
      <c r="A248" t="s">
        <v>55</v>
      </c>
      <c r="B248">
        <v>27</v>
      </c>
      <c r="C248" t="s">
        <v>21</v>
      </c>
      <c r="D248">
        <v>29</v>
      </c>
      <c r="E248">
        <v>30</v>
      </c>
      <c r="F248">
        <v>7</v>
      </c>
      <c r="G248">
        <v>8</v>
      </c>
      <c r="H248">
        <v>15</v>
      </c>
      <c r="I248" t="str">
        <f>VLOOKUP(C248,Aux_Club!$G$3:$H$67,2,FALSE)</f>
        <v>Velez</v>
      </c>
      <c r="J248">
        <f>VLOOKUP(A248,Aux_Torneo!$A$2:$C$39,3,FALSE)</f>
        <v>12</v>
      </c>
      <c r="K248">
        <f>_xlfn.XLOOKUP(A248,Aux_Torneo!A:A,Aux_Torneo!D:D)</f>
        <v>7</v>
      </c>
      <c r="L248" t="str">
        <f>_xlfn.XLOOKUP(A248,Aux_Torneo!A:A,Aux_Torneo!B:B)</f>
        <v>SIN</v>
      </c>
      <c r="M248" s="2">
        <f t="shared" si="3"/>
        <v>0.32222222222222224</v>
      </c>
      <c r="N248" s="2">
        <f>VLOOKUP(J248,Calculos!$A$3:$D$67,2,FALSE)</f>
        <v>0.71111111111111114</v>
      </c>
      <c r="O248" s="2">
        <f>VLOOKUP(J248,Calculos!$A$3:$D$72,3,FALSE)</f>
        <v>0.44814814814814835</v>
      </c>
      <c r="P248" s="5">
        <f>IF(VLOOKUP(J248,Calculos!$A$3:$D$68,3,FALSE)&gt;M248,0,1)</f>
        <v>0</v>
      </c>
    </row>
    <row r="249" spans="1:16">
      <c r="A249" t="s">
        <v>55</v>
      </c>
      <c r="B249">
        <v>28</v>
      </c>
      <c r="C249" t="s">
        <v>28</v>
      </c>
      <c r="D249">
        <v>27</v>
      </c>
      <c r="E249">
        <v>30</v>
      </c>
      <c r="F249">
        <v>7</v>
      </c>
      <c r="G249">
        <v>6</v>
      </c>
      <c r="H249">
        <v>17</v>
      </c>
      <c r="I249" t="str">
        <f>VLOOKUP(C249,Aux_Club!$G$3:$H$67,2,FALSE)</f>
        <v>Arsenal</v>
      </c>
      <c r="J249">
        <f>VLOOKUP(A249,Aux_Torneo!$A$2:$C$39,3,FALSE)</f>
        <v>12</v>
      </c>
      <c r="K249">
        <f>_xlfn.XLOOKUP(A249,Aux_Torneo!A:A,Aux_Torneo!D:D)</f>
        <v>7</v>
      </c>
      <c r="L249" t="str">
        <f>_xlfn.XLOOKUP(A249,Aux_Torneo!A:A,Aux_Torneo!B:B)</f>
        <v>SIN</v>
      </c>
      <c r="M249" s="2">
        <f t="shared" si="3"/>
        <v>0.3</v>
      </c>
      <c r="N249" s="2">
        <f>VLOOKUP(J249,Calculos!$A$3:$D$67,2,FALSE)</f>
        <v>0.71111111111111114</v>
      </c>
      <c r="O249" s="2">
        <f>VLOOKUP(J249,Calculos!$A$3:$D$72,3,FALSE)</f>
        <v>0.44814814814814835</v>
      </c>
      <c r="P249" s="5">
        <f>IF(VLOOKUP(J249,Calculos!$A$3:$D$68,3,FALSE)&gt;M249,0,1)</f>
        <v>0</v>
      </c>
    </row>
    <row r="250" spans="1:16">
      <c r="A250" t="s">
        <v>55</v>
      </c>
      <c r="B250">
        <v>29</v>
      </c>
      <c r="C250" t="s">
        <v>46</v>
      </c>
      <c r="D250">
        <v>23</v>
      </c>
      <c r="E250">
        <v>30</v>
      </c>
      <c r="F250">
        <v>4</v>
      </c>
      <c r="G250">
        <v>11</v>
      </c>
      <c r="H250">
        <v>15</v>
      </c>
      <c r="I250" t="str">
        <f>VLOOKUP(C250,Aux_Club!$G$3:$H$67,2,FALSE)</f>
        <v>Atl Rafaela</v>
      </c>
      <c r="J250">
        <f>VLOOKUP(A250,Aux_Torneo!$A$2:$C$39,3,FALSE)</f>
        <v>12</v>
      </c>
      <c r="K250">
        <f>_xlfn.XLOOKUP(A250,Aux_Torneo!A:A,Aux_Torneo!D:D)</f>
        <v>7</v>
      </c>
      <c r="L250" t="str">
        <f>_xlfn.XLOOKUP(A250,Aux_Torneo!A:A,Aux_Torneo!B:B)</f>
        <v>SIN</v>
      </c>
      <c r="M250" s="2">
        <f t="shared" si="3"/>
        <v>0.25555555555555554</v>
      </c>
      <c r="N250" s="2">
        <f>VLOOKUP(J250,Calculos!$A$3:$D$67,2,FALSE)</f>
        <v>0.71111111111111114</v>
      </c>
      <c r="O250" s="2">
        <f>VLOOKUP(J250,Calculos!$A$3:$D$72,3,FALSE)</f>
        <v>0.44814814814814835</v>
      </c>
      <c r="P250" s="5">
        <f>IF(VLOOKUP(J250,Calculos!$A$3:$D$68,3,FALSE)&gt;M250,0,1)</f>
        <v>0</v>
      </c>
    </row>
    <row r="251" spans="1:16">
      <c r="A251" t="s">
        <v>55</v>
      </c>
      <c r="B251">
        <v>30</v>
      </c>
      <c r="C251" t="s">
        <v>60</v>
      </c>
      <c r="D251">
        <v>14</v>
      </c>
      <c r="E251">
        <v>30</v>
      </c>
      <c r="F251">
        <v>3</v>
      </c>
      <c r="G251">
        <v>5</v>
      </c>
      <c r="H251">
        <v>22</v>
      </c>
      <c r="I251" t="str">
        <f>VLOOKUP(C251,Aux_Club!$G$3:$H$67,2,FALSE)</f>
        <v>Crucero (M)</v>
      </c>
      <c r="J251">
        <f>VLOOKUP(A251,Aux_Torneo!$A$2:$C$39,3,FALSE)</f>
        <v>12</v>
      </c>
      <c r="K251">
        <f>_xlfn.XLOOKUP(A251,Aux_Torneo!A:A,Aux_Torneo!D:D)</f>
        <v>7</v>
      </c>
      <c r="L251" t="str">
        <f>_xlfn.XLOOKUP(A251,Aux_Torneo!A:A,Aux_Torneo!B:B)</f>
        <v>SIN</v>
      </c>
      <c r="M251" s="2">
        <f t="shared" si="3"/>
        <v>0.15555555555555556</v>
      </c>
      <c r="N251" s="2">
        <f>VLOOKUP(J251,Calculos!$A$3:$D$67,2,FALSE)</f>
        <v>0.71111111111111114</v>
      </c>
      <c r="O251" s="2">
        <f>VLOOKUP(J251,Calculos!$A$3:$D$72,3,FALSE)</f>
        <v>0.44814814814814835</v>
      </c>
      <c r="P251" s="5">
        <f>IF(VLOOKUP(J251,Calculos!$A$3:$D$68,3,FALSE)&gt;M251,0,1)</f>
        <v>0</v>
      </c>
    </row>
    <row r="252" spans="1:16">
      <c r="A252" t="s">
        <v>61</v>
      </c>
      <c r="B252">
        <v>1</v>
      </c>
      <c r="C252" t="s">
        <v>23</v>
      </c>
      <c r="D252">
        <v>34</v>
      </c>
      <c r="E252">
        <v>16</v>
      </c>
      <c r="F252">
        <v>10</v>
      </c>
      <c r="G252">
        <v>4</v>
      </c>
      <c r="H252">
        <v>2</v>
      </c>
      <c r="I252" t="str">
        <f>VLOOKUP(C252,Aux_Club!$G$3:$H$67,2,FALSE)</f>
        <v>San Lorenzo</v>
      </c>
      <c r="J252">
        <f>VLOOKUP(A252,Aux_Torneo!$A$2:$C$39,3,FALSE)</f>
        <v>13</v>
      </c>
      <c r="K252">
        <f>_xlfn.XLOOKUP(A252,Aux_Torneo!A:A,Aux_Torneo!D:D)</f>
        <v>8</v>
      </c>
      <c r="L252" t="str">
        <f>_xlfn.XLOOKUP(A252,Aux_Torneo!A:A,Aux_Torneo!B:B)</f>
        <v>SIN</v>
      </c>
      <c r="M252" s="2">
        <f t="shared" si="3"/>
        <v>0.70833333333333337</v>
      </c>
      <c r="N252" s="2">
        <f>VLOOKUP(J252,Calculos!$A$3:$D$67,2,FALSE)</f>
        <v>0.79166666666666663</v>
      </c>
      <c r="O252" s="2">
        <f>VLOOKUP(J252,Calculos!$A$3:$D$72,3,FALSE)</f>
        <v>0.45138888888888895</v>
      </c>
      <c r="P252" s="5">
        <f>IF(VLOOKUP(J252,Calculos!$A$3:$D$68,3,FALSE)&gt;M252,0,1)</f>
        <v>1</v>
      </c>
    </row>
    <row r="253" spans="1:16">
      <c r="A253" t="s">
        <v>61</v>
      </c>
      <c r="B253">
        <v>2</v>
      </c>
      <c r="C253" t="s">
        <v>33</v>
      </c>
      <c r="D253">
        <v>33</v>
      </c>
      <c r="E253">
        <v>16</v>
      </c>
      <c r="F253">
        <v>10</v>
      </c>
      <c r="G253">
        <v>3</v>
      </c>
      <c r="H253">
        <v>3</v>
      </c>
      <c r="I253" t="str">
        <f>VLOOKUP(C253,Aux_Club!$G$3:$H$67,2,FALSE)</f>
        <v>Godoy Cruz</v>
      </c>
      <c r="J253">
        <f>VLOOKUP(A253,Aux_Torneo!$A$2:$C$39,3,FALSE)</f>
        <v>13</v>
      </c>
      <c r="K253">
        <f>_xlfn.XLOOKUP(A253,Aux_Torneo!A:A,Aux_Torneo!D:D)</f>
        <v>8</v>
      </c>
      <c r="L253" t="str">
        <f>_xlfn.XLOOKUP(A253,Aux_Torneo!A:A,Aux_Torneo!B:B)</f>
        <v>SIN</v>
      </c>
      <c r="M253" s="2">
        <f t="shared" si="3"/>
        <v>0.6875</v>
      </c>
      <c r="N253" s="2">
        <f>VLOOKUP(J253,Calculos!$A$3:$D$67,2,FALSE)</f>
        <v>0.79166666666666663</v>
      </c>
      <c r="O253" s="2">
        <f>VLOOKUP(J253,Calculos!$A$3:$D$72,3,FALSE)</f>
        <v>0.45138888888888895</v>
      </c>
      <c r="P253" s="5">
        <f>IF(VLOOKUP(J253,Calculos!$A$3:$D$68,3,FALSE)&gt;M253,0,1)</f>
        <v>1</v>
      </c>
    </row>
    <row r="254" spans="1:16">
      <c r="A254" t="s">
        <v>61</v>
      </c>
      <c r="B254">
        <v>3</v>
      </c>
      <c r="C254" t="s">
        <v>20</v>
      </c>
      <c r="D254">
        <v>27</v>
      </c>
      <c r="E254">
        <v>16</v>
      </c>
      <c r="F254">
        <v>7</v>
      </c>
      <c r="G254">
        <v>6</v>
      </c>
      <c r="H254">
        <v>3</v>
      </c>
      <c r="I254" t="str">
        <f>VLOOKUP(C254,Aux_Club!$G$3:$H$67,2,FALSE)</f>
        <v>Independiente</v>
      </c>
      <c r="J254">
        <f>VLOOKUP(A254,Aux_Torneo!$A$2:$C$39,3,FALSE)</f>
        <v>13</v>
      </c>
      <c r="K254">
        <f>_xlfn.XLOOKUP(A254,Aux_Torneo!A:A,Aux_Torneo!D:D)</f>
        <v>8</v>
      </c>
      <c r="L254" t="str">
        <f>_xlfn.XLOOKUP(A254,Aux_Torneo!A:A,Aux_Torneo!B:B)</f>
        <v>SIN</v>
      </c>
      <c r="M254" s="2">
        <f t="shared" si="3"/>
        <v>0.5625</v>
      </c>
      <c r="N254" s="2">
        <f>VLOOKUP(J254,Calculos!$A$3:$D$67,2,FALSE)</f>
        <v>0.79166666666666663</v>
      </c>
      <c r="O254" s="2">
        <f>VLOOKUP(J254,Calculos!$A$3:$D$72,3,FALSE)</f>
        <v>0.45138888888888895</v>
      </c>
      <c r="P254" s="5">
        <f>IF(VLOOKUP(J254,Calculos!$A$3:$D$68,3,FALSE)&gt;M254,0,1)</f>
        <v>1</v>
      </c>
    </row>
    <row r="255" spans="1:16">
      <c r="A255" t="s">
        <v>61</v>
      </c>
      <c r="B255">
        <v>4</v>
      </c>
      <c r="C255" t="s">
        <v>28</v>
      </c>
      <c r="D255">
        <v>27</v>
      </c>
      <c r="E255">
        <v>16</v>
      </c>
      <c r="F255">
        <v>8</v>
      </c>
      <c r="G255">
        <v>3</v>
      </c>
      <c r="H255">
        <v>5</v>
      </c>
      <c r="I255" t="str">
        <f>VLOOKUP(C255,Aux_Club!$G$3:$H$67,2,FALSE)</f>
        <v>Arsenal</v>
      </c>
      <c r="J255">
        <f>VLOOKUP(A255,Aux_Torneo!$A$2:$C$39,3,FALSE)</f>
        <v>13</v>
      </c>
      <c r="K255">
        <f>_xlfn.XLOOKUP(A255,Aux_Torneo!A:A,Aux_Torneo!D:D)</f>
        <v>8</v>
      </c>
      <c r="L255" t="str">
        <f>_xlfn.XLOOKUP(A255,Aux_Torneo!A:A,Aux_Torneo!B:B)</f>
        <v>SIN</v>
      </c>
      <c r="M255" s="2">
        <f t="shared" si="3"/>
        <v>0.5625</v>
      </c>
      <c r="N255" s="2">
        <f>VLOOKUP(J255,Calculos!$A$3:$D$67,2,FALSE)</f>
        <v>0.79166666666666663</v>
      </c>
      <c r="O255" s="2">
        <f>VLOOKUP(J255,Calculos!$A$3:$D$72,3,FALSE)</f>
        <v>0.45138888888888895</v>
      </c>
      <c r="P255" s="5">
        <f>IF(VLOOKUP(J255,Calculos!$A$3:$D$68,3,FALSE)&gt;M255,0,1)</f>
        <v>1</v>
      </c>
    </row>
    <row r="256" spans="1:16">
      <c r="A256" t="s">
        <v>61</v>
      </c>
      <c r="B256">
        <v>5</v>
      </c>
      <c r="C256" t="s">
        <v>34</v>
      </c>
      <c r="D256">
        <v>25</v>
      </c>
      <c r="E256">
        <v>16</v>
      </c>
      <c r="F256">
        <v>7</v>
      </c>
      <c r="G256">
        <v>4</v>
      </c>
      <c r="H256">
        <v>5</v>
      </c>
      <c r="I256" t="str">
        <f>VLOOKUP(C256,Aux_Club!$G$3:$H$67,2,FALSE)</f>
        <v>Gimnasia (LP)</v>
      </c>
      <c r="J256">
        <f>VLOOKUP(A256,Aux_Torneo!$A$2:$C$39,3,FALSE)</f>
        <v>13</v>
      </c>
      <c r="K256">
        <f>_xlfn.XLOOKUP(A256,Aux_Torneo!A:A,Aux_Torneo!D:D)</f>
        <v>8</v>
      </c>
      <c r="L256" t="str">
        <f>_xlfn.XLOOKUP(A256,Aux_Torneo!A:A,Aux_Torneo!B:B)</f>
        <v>SIN</v>
      </c>
      <c r="M256" s="2">
        <f t="shared" si="3"/>
        <v>0.52083333333333337</v>
      </c>
      <c r="N256" s="2">
        <f>VLOOKUP(J256,Calculos!$A$3:$D$67,2,FALSE)</f>
        <v>0.79166666666666663</v>
      </c>
      <c r="O256" s="2">
        <f>VLOOKUP(J256,Calculos!$A$3:$D$72,3,FALSE)</f>
        <v>0.45138888888888895</v>
      </c>
      <c r="P256" s="5">
        <f>IF(VLOOKUP(J256,Calculos!$A$3:$D$68,3,FALSE)&gt;M256,0,1)</f>
        <v>1</v>
      </c>
    </row>
    <row r="257" spans="1:16">
      <c r="A257" t="s">
        <v>61</v>
      </c>
      <c r="B257">
        <v>6</v>
      </c>
      <c r="C257" t="s">
        <v>21</v>
      </c>
      <c r="D257">
        <v>24</v>
      </c>
      <c r="E257">
        <v>16</v>
      </c>
      <c r="F257">
        <v>7</v>
      </c>
      <c r="G257">
        <v>3</v>
      </c>
      <c r="H257">
        <v>6</v>
      </c>
      <c r="I257" t="str">
        <f>VLOOKUP(C257,Aux_Club!$G$3:$H$67,2,FALSE)</f>
        <v>Velez</v>
      </c>
      <c r="J257">
        <f>VLOOKUP(A257,Aux_Torneo!$A$2:$C$39,3,FALSE)</f>
        <v>13</v>
      </c>
      <c r="K257">
        <f>_xlfn.XLOOKUP(A257,Aux_Torneo!A:A,Aux_Torneo!D:D)</f>
        <v>8</v>
      </c>
      <c r="L257" t="str">
        <f>_xlfn.XLOOKUP(A257,Aux_Torneo!A:A,Aux_Torneo!B:B)</f>
        <v>SIN</v>
      </c>
      <c r="M257" s="2">
        <f t="shared" si="3"/>
        <v>0.5</v>
      </c>
      <c r="N257" s="2">
        <f>VLOOKUP(J257,Calculos!$A$3:$D$67,2,FALSE)</f>
        <v>0.79166666666666663</v>
      </c>
      <c r="O257" s="2">
        <f>VLOOKUP(J257,Calculos!$A$3:$D$72,3,FALSE)</f>
        <v>0.45138888888888895</v>
      </c>
      <c r="P257" s="5">
        <f>IF(VLOOKUP(J257,Calculos!$A$3:$D$68,3,FALSE)&gt;M257,0,1)</f>
        <v>1</v>
      </c>
    </row>
    <row r="258" spans="1:16">
      <c r="A258" t="s">
        <v>61</v>
      </c>
      <c r="B258">
        <v>7</v>
      </c>
      <c r="C258" t="s">
        <v>26</v>
      </c>
      <c r="D258">
        <v>20</v>
      </c>
      <c r="E258">
        <v>16</v>
      </c>
      <c r="F258">
        <v>5</v>
      </c>
      <c r="G258">
        <v>5</v>
      </c>
      <c r="H258">
        <v>6</v>
      </c>
      <c r="I258" t="str">
        <f>VLOOKUP(C258,Aux_Club!$G$3:$H$67,2,FALSE)</f>
        <v>Rosario Central</v>
      </c>
      <c r="J258">
        <f>VLOOKUP(A258,Aux_Torneo!$A$2:$C$39,3,FALSE)</f>
        <v>13</v>
      </c>
      <c r="K258">
        <f>_xlfn.XLOOKUP(A258,Aux_Torneo!A:A,Aux_Torneo!D:D)</f>
        <v>8</v>
      </c>
      <c r="L258" t="str">
        <f>_xlfn.XLOOKUP(A258,Aux_Torneo!A:A,Aux_Torneo!B:B)</f>
        <v>SIN</v>
      </c>
      <c r="M258" s="2">
        <f t="shared" si="3"/>
        <v>0.41666666666666669</v>
      </c>
      <c r="N258" s="2">
        <f>VLOOKUP(J258,Calculos!$A$3:$D$67,2,FALSE)</f>
        <v>0.79166666666666663</v>
      </c>
      <c r="O258" s="2">
        <f>VLOOKUP(J258,Calculos!$A$3:$D$72,3,FALSE)</f>
        <v>0.45138888888888895</v>
      </c>
      <c r="P258" s="5">
        <f>IF(VLOOKUP(J258,Calculos!$A$3:$D$68,3,FALSE)&gt;M258,0,1)</f>
        <v>0</v>
      </c>
    </row>
    <row r="259" spans="1:16">
      <c r="A259" t="s">
        <v>61</v>
      </c>
      <c r="B259">
        <v>8</v>
      </c>
      <c r="C259" t="s">
        <v>62</v>
      </c>
      <c r="D259">
        <v>20</v>
      </c>
      <c r="E259">
        <v>16</v>
      </c>
      <c r="F259">
        <v>5</v>
      </c>
      <c r="G259">
        <v>5</v>
      </c>
      <c r="H259">
        <v>6</v>
      </c>
      <c r="I259" t="str">
        <f>VLOOKUP(C259,Aux_Club!$G$3:$H$67,2,FALSE)</f>
        <v>Patronato</v>
      </c>
      <c r="J259">
        <f>VLOOKUP(A259,Aux_Torneo!$A$2:$C$39,3,FALSE)</f>
        <v>13</v>
      </c>
      <c r="K259">
        <f>_xlfn.XLOOKUP(A259,Aux_Torneo!A:A,Aux_Torneo!D:D)</f>
        <v>8</v>
      </c>
      <c r="L259" t="str">
        <f>_xlfn.XLOOKUP(A259,Aux_Torneo!A:A,Aux_Torneo!B:B)</f>
        <v>SIN</v>
      </c>
      <c r="M259" s="2">
        <f t="shared" ref="M259:M322" si="4">D259/(E259*3)</f>
        <v>0.41666666666666669</v>
      </c>
      <c r="N259" s="2">
        <f>VLOOKUP(J259,Calculos!$A$3:$D$67,2,FALSE)</f>
        <v>0.79166666666666663</v>
      </c>
      <c r="O259" s="2">
        <f>VLOOKUP(J259,Calculos!$A$3:$D$72,3,FALSE)</f>
        <v>0.45138888888888895</v>
      </c>
      <c r="P259" s="5">
        <f>IF(VLOOKUP(J259,Calculos!$A$3:$D$68,3,FALSE)&gt;M259,0,1)</f>
        <v>0</v>
      </c>
    </row>
    <row r="260" spans="1:16">
      <c r="A260" t="s">
        <v>61</v>
      </c>
      <c r="B260">
        <v>9</v>
      </c>
      <c r="C260" t="s">
        <v>30</v>
      </c>
      <c r="D260">
        <v>18</v>
      </c>
      <c r="E260">
        <v>16</v>
      </c>
      <c r="F260">
        <v>4</v>
      </c>
      <c r="G260">
        <v>6</v>
      </c>
      <c r="H260">
        <v>6</v>
      </c>
      <c r="I260" t="str">
        <f>VLOOKUP(C260,Aux_Club!$G$3:$H$67,2,FALSE)</f>
        <v>River Plate</v>
      </c>
      <c r="J260">
        <f>VLOOKUP(A260,Aux_Torneo!$A$2:$C$39,3,FALSE)</f>
        <v>13</v>
      </c>
      <c r="K260">
        <f>_xlfn.XLOOKUP(A260,Aux_Torneo!A:A,Aux_Torneo!D:D)</f>
        <v>8</v>
      </c>
      <c r="L260" t="str">
        <f>_xlfn.XLOOKUP(A260,Aux_Torneo!A:A,Aux_Torneo!B:B)</f>
        <v>SIN</v>
      </c>
      <c r="M260" s="2">
        <f t="shared" si="4"/>
        <v>0.375</v>
      </c>
      <c r="N260" s="2">
        <f>VLOOKUP(J260,Calculos!$A$3:$D$67,2,FALSE)</f>
        <v>0.79166666666666663</v>
      </c>
      <c r="O260" s="2">
        <f>VLOOKUP(J260,Calculos!$A$3:$D$72,3,FALSE)</f>
        <v>0.45138888888888895</v>
      </c>
      <c r="P260" s="5">
        <f>IF(VLOOKUP(J260,Calculos!$A$3:$D$68,3,FALSE)&gt;M260,0,1)</f>
        <v>0</v>
      </c>
    </row>
    <row r="261" spans="1:16">
      <c r="A261" t="s">
        <v>61</v>
      </c>
      <c r="B261">
        <v>10</v>
      </c>
      <c r="C261" t="s">
        <v>57</v>
      </c>
      <c r="D261">
        <v>17</v>
      </c>
      <c r="E261">
        <v>16</v>
      </c>
      <c r="F261">
        <v>4</v>
      </c>
      <c r="G261">
        <v>5</v>
      </c>
      <c r="H261">
        <v>7</v>
      </c>
      <c r="I261" t="str">
        <f>VLOOKUP(C261,Aux_Club!$G$3:$H$67,2,FALSE)</f>
        <v>Sarmiento (J)</v>
      </c>
      <c r="J261">
        <f>VLOOKUP(A261,Aux_Torneo!$A$2:$C$39,3,FALSE)</f>
        <v>13</v>
      </c>
      <c r="K261">
        <f>_xlfn.XLOOKUP(A261,Aux_Torneo!A:A,Aux_Torneo!D:D)</f>
        <v>8</v>
      </c>
      <c r="L261" t="str">
        <f>_xlfn.XLOOKUP(A261,Aux_Torneo!A:A,Aux_Torneo!B:B)</f>
        <v>SIN</v>
      </c>
      <c r="M261" s="2">
        <f t="shared" si="4"/>
        <v>0.35416666666666669</v>
      </c>
      <c r="N261" s="2">
        <f>VLOOKUP(J261,Calculos!$A$3:$D$67,2,FALSE)</f>
        <v>0.79166666666666663</v>
      </c>
      <c r="O261" s="2">
        <f>VLOOKUP(J261,Calculos!$A$3:$D$72,3,FALSE)</f>
        <v>0.45138888888888895</v>
      </c>
      <c r="P261" s="5">
        <f>IF(VLOOKUP(J261,Calculos!$A$3:$D$68,3,FALSE)&gt;M261,0,1)</f>
        <v>0</v>
      </c>
    </row>
    <row r="262" spans="1:16">
      <c r="A262" t="s">
        <v>61</v>
      </c>
      <c r="B262">
        <v>11</v>
      </c>
      <c r="C262" t="s">
        <v>19</v>
      </c>
      <c r="D262">
        <v>17</v>
      </c>
      <c r="E262">
        <v>16</v>
      </c>
      <c r="F262">
        <v>5</v>
      </c>
      <c r="G262">
        <v>2</v>
      </c>
      <c r="H262">
        <v>9</v>
      </c>
      <c r="I262" t="str">
        <f>VLOOKUP(C262,Aux_Club!$G$3:$H$67,2,FALSE)</f>
        <v>Colon</v>
      </c>
      <c r="J262">
        <f>VLOOKUP(A262,Aux_Torneo!$A$2:$C$39,3,FALSE)</f>
        <v>13</v>
      </c>
      <c r="K262">
        <f>_xlfn.XLOOKUP(A262,Aux_Torneo!A:A,Aux_Torneo!D:D)</f>
        <v>8</v>
      </c>
      <c r="L262" t="str">
        <f>_xlfn.XLOOKUP(A262,Aux_Torneo!A:A,Aux_Torneo!B:B)</f>
        <v>SIN</v>
      </c>
      <c r="M262" s="2">
        <f t="shared" si="4"/>
        <v>0.35416666666666669</v>
      </c>
      <c r="N262" s="2">
        <f>VLOOKUP(J262,Calculos!$A$3:$D$67,2,FALSE)</f>
        <v>0.79166666666666663</v>
      </c>
      <c r="O262" s="2">
        <f>VLOOKUP(J262,Calculos!$A$3:$D$72,3,FALSE)</f>
        <v>0.45138888888888895</v>
      </c>
      <c r="P262" s="5">
        <f>IF(VLOOKUP(J262,Calculos!$A$3:$D$68,3,FALSE)&gt;M262,0,1)</f>
        <v>0</v>
      </c>
    </row>
    <row r="263" spans="1:16">
      <c r="A263" t="s">
        <v>61</v>
      </c>
      <c r="B263">
        <v>12</v>
      </c>
      <c r="C263" t="s">
        <v>44</v>
      </c>
      <c r="D263">
        <v>16</v>
      </c>
      <c r="E263">
        <v>16</v>
      </c>
      <c r="F263">
        <v>4</v>
      </c>
      <c r="G263">
        <v>4</v>
      </c>
      <c r="H263">
        <v>8</v>
      </c>
      <c r="I263" t="str">
        <f>VLOOKUP(C263,Aux_Club!$G$3:$H$67,2,FALSE)</f>
        <v>Belgrano</v>
      </c>
      <c r="J263">
        <f>VLOOKUP(A263,Aux_Torneo!$A$2:$C$39,3,FALSE)</f>
        <v>13</v>
      </c>
      <c r="K263">
        <f>_xlfn.XLOOKUP(A263,Aux_Torneo!A:A,Aux_Torneo!D:D)</f>
        <v>8</v>
      </c>
      <c r="L263" t="str">
        <f>_xlfn.XLOOKUP(A263,Aux_Torneo!A:A,Aux_Torneo!B:B)</f>
        <v>SIN</v>
      </c>
      <c r="M263" s="2">
        <f t="shared" si="4"/>
        <v>0.33333333333333331</v>
      </c>
      <c r="N263" s="2">
        <f>VLOOKUP(J263,Calculos!$A$3:$D$67,2,FALSE)</f>
        <v>0.79166666666666663</v>
      </c>
      <c r="O263" s="2">
        <f>VLOOKUP(J263,Calculos!$A$3:$D$72,3,FALSE)</f>
        <v>0.45138888888888895</v>
      </c>
      <c r="P263" s="5">
        <f>IF(VLOOKUP(J263,Calculos!$A$3:$D$68,3,FALSE)&gt;M263,0,1)</f>
        <v>0</v>
      </c>
    </row>
    <row r="264" spans="1:16">
      <c r="A264" t="s">
        <v>61</v>
      </c>
      <c r="B264">
        <v>13</v>
      </c>
      <c r="C264" t="s">
        <v>17</v>
      </c>
      <c r="D264">
        <v>15</v>
      </c>
      <c r="E264">
        <v>16</v>
      </c>
      <c r="F264">
        <v>2</v>
      </c>
      <c r="G264">
        <v>9</v>
      </c>
      <c r="H264">
        <v>5</v>
      </c>
      <c r="I264" t="str">
        <f>VLOOKUP(C264,Aux_Club!$G$3:$H$67,2,FALSE)</f>
        <v>Banfield</v>
      </c>
      <c r="J264">
        <f>VLOOKUP(A264,Aux_Torneo!$A$2:$C$39,3,FALSE)</f>
        <v>13</v>
      </c>
      <c r="K264">
        <f>_xlfn.XLOOKUP(A264,Aux_Torneo!A:A,Aux_Torneo!D:D)</f>
        <v>8</v>
      </c>
      <c r="L264" t="str">
        <f>_xlfn.XLOOKUP(A264,Aux_Torneo!A:A,Aux_Torneo!B:B)</f>
        <v>SIN</v>
      </c>
      <c r="M264" s="2">
        <f t="shared" si="4"/>
        <v>0.3125</v>
      </c>
      <c r="N264" s="2">
        <f>VLOOKUP(J264,Calculos!$A$3:$D$67,2,FALSE)</f>
        <v>0.79166666666666663</v>
      </c>
      <c r="O264" s="2">
        <f>VLOOKUP(J264,Calculos!$A$3:$D$72,3,FALSE)</f>
        <v>0.45138888888888895</v>
      </c>
      <c r="P264" s="5">
        <f>IF(VLOOKUP(J264,Calculos!$A$3:$D$68,3,FALSE)&gt;M264,0,1)</f>
        <v>0</v>
      </c>
    </row>
    <row r="265" spans="1:16">
      <c r="A265" t="s">
        <v>61</v>
      </c>
      <c r="B265">
        <v>14</v>
      </c>
      <c r="C265" t="s">
        <v>40</v>
      </c>
      <c r="D265">
        <v>15</v>
      </c>
      <c r="E265">
        <v>16</v>
      </c>
      <c r="F265">
        <v>3</v>
      </c>
      <c r="G265">
        <v>6</v>
      </c>
      <c r="H265">
        <v>7</v>
      </c>
      <c r="I265" t="str">
        <f>VLOOKUP(C265,Aux_Club!$G$3:$H$67,2,FALSE)</f>
        <v>Quilmes</v>
      </c>
      <c r="J265">
        <f>VLOOKUP(A265,Aux_Torneo!$A$2:$C$39,3,FALSE)</f>
        <v>13</v>
      </c>
      <c r="K265">
        <f>_xlfn.XLOOKUP(A265,Aux_Torneo!A:A,Aux_Torneo!D:D)</f>
        <v>8</v>
      </c>
      <c r="L265" t="str">
        <f>_xlfn.XLOOKUP(A265,Aux_Torneo!A:A,Aux_Torneo!B:B)</f>
        <v>SIN</v>
      </c>
      <c r="M265" s="2">
        <f t="shared" si="4"/>
        <v>0.3125</v>
      </c>
      <c r="N265" s="2">
        <f>VLOOKUP(J265,Calculos!$A$3:$D$67,2,FALSE)</f>
        <v>0.79166666666666663</v>
      </c>
      <c r="O265" s="2">
        <f>VLOOKUP(J265,Calculos!$A$3:$D$72,3,FALSE)</f>
        <v>0.45138888888888895</v>
      </c>
      <c r="P265" s="5">
        <f>IF(VLOOKUP(J265,Calculos!$A$3:$D$68,3,FALSE)&gt;M265,0,1)</f>
        <v>0</v>
      </c>
    </row>
    <row r="266" spans="1:16">
      <c r="A266" t="s">
        <v>61</v>
      </c>
      <c r="B266">
        <v>15</v>
      </c>
      <c r="C266" t="s">
        <v>41</v>
      </c>
      <c r="D266">
        <v>13</v>
      </c>
      <c r="E266">
        <v>16</v>
      </c>
      <c r="F266">
        <v>3</v>
      </c>
      <c r="G266">
        <v>4</v>
      </c>
      <c r="H266">
        <v>9</v>
      </c>
      <c r="I266" t="str">
        <f>VLOOKUP(C266,Aux_Club!$G$3:$H$67,2,FALSE)</f>
        <v>Olimpo</v>
      </c>
      <c r="J266">
        <f>VLOOKUP(A266,Aux_Torneo!$A$2:$C$39,3,FALSE)</f>
        <v>13</v>
      </c>
      <c r="K266">
        <f>_xlfn.XLOOKUP(A266,Aux_Torneo!A:A,Aux_Torneo!D:D)</f>
        <v>8</v>
      </c>
      <c r="L266" t="str">
        <f>_xlfn.XLOOKUP(A266,Aux_Torneo!A:A,Aux_Torneo!B:B)</f>
        <v>SIN</v>
      </c>
      <c r="M266" s="2">
        <f t="shared" si="4"/>
        <v>0.27083333333333331</v>
      </c>
      <c r="N266" s="2">
        <f>VLOOKUP(J266,Calculos!$A$3:$D$67,2,FALSE)</f>
        <v>0.79166666666666663</v>
      </c>
      <c r="O266" s="2">
        <f>VLOOKUP(J266,Calculos!$A$3:$D$72,3,FALSE)</f>
        <v>0.45138888888888895</v>
      </c>
      <c r="P266" s="5">
        <f>IF(VLOOKUP(J266,Calculos!$A$3:$D$68,3,FALSE)&gt;M266,0,1)</f>
        <v>0</v>
      </c>
    </row>
    <row r="267" spans="1:16">
      <c r="A267" t="s">
        <v>61</v>
      </c>
      <c r="B267">
        <v>1</v>
      </c>
      <c r="C267" t="s">
        <v>25</v>
      </c>
      <c r="D267">
        <v>38</v>
      </c>
      <c r="E267">
        <v>16</v>
      </c>
      <c r="F267">
        <v>12</v>
      </c>
      <c r="G267">
        <v>2</v>
      </c>
      <c r="H267">
        <v>2</v>
      </c>
      <c r="I267" t="str">
        <f>VLOOKUP(C267,Aux_Club!$G$3:$H$67,2,FALSE)</f>
        <v>Lanus</v>
      </c>
      <c r="J267">
        <f>VLOOKUP(A267,Aux_Torneo!$A$2:$C$39,3,FALSE)</f>
        <v>13</v>
      </c>
      <c r="K267">
        <f>_xlfn.XLOOKUP(A267,Aux_Torneo!A:A,Aux_Torneo!D:D)</f>
        <v>8</v>
      </c>
      <c r="L267" t="str">
        <f>_xlfn.XLOOKUP(A267,Aux_Torneo!A:A,Aux_Torneo!B:B)</f>
        <v>SIN</v>
      </c>
      <c r="M267" s="2">
        <f t="shared" si="4"/>
        <v>0.79166666666666663</v>
      </c>
      <c r="N267" s="2">
        <f>VLOOKUP(J267,Calculos!$A$3:$D$67,2,FALSE)</f>
        <v>0.79166666666666663</v>
      </c>
      <c r="O267" s="2">
        <f>VLOOKUP(J267,Calculos!$A$3:$D$72,3,FALSE)</f>
        <v>0.45138888888888895</v>
      </c>
      <c r="P267" s="5">
        <f>IF(VLOOKUP(J267,Calculos!$A$3:$D$68,3,FALSE)&gt;M267,0,1)</f>
        <v>1</v>
      </c>
    </row>
    <row r="268" spans="1:16">
      <c r="A268" t="s">
        <v>61</v>
      </c>
      <c r="B268">
        <v>2</v>
      </c>
      <c r="C268" t="s">
        <v>24</v>
      </c>
      <c r="D268">
        <v>32</v>
      </c>
      <c r="E268">
        <v>16</v>
      </c>
      <c r="F268">
        <v>9</v>
      </c>
      <c r="G268">
        <v>5</v>
      </c>
      <c r="H268">
        <v>2</v>
      </c>
      <c r="I268" t="str">
        <f>VLOOKUP(C268,Aux_Club!$G$3:$H$67,2,FALSE)</f>
        <v>Estudiantes (LP)</v>
      </c>
      <c r="J268">
        <f>VLOOKUP(A268,Aux_Torneo!$A$2:$C$39,3,FALSE)</f>
        <v>13</v>
      </c>
      <c r="K268">
        <f>_xlfn.XLOOKUP(A268,Aux_Torneo!A:A,Aux_Torneo!D:D)</f>
        <v>8</v>
      </c>
      <c r="L268" t="str">
        <f>_xlfn.XLOOKUP(A268,Aux_Torneo!A:A,Aux_Torneo!B:B)</f>
        <v>SIN</v>
      </c>
      <c r="M268" s="2">
        <f t="shared" si="4"/>
        <v>0.66666666666666663</v>
      </c>
      <c r="N268" s="2">
        <f>VLOOKUP(J268,Calculos!$A$3:$D$67,2,FALSE)</f>
        <v>0.79166666666666663</v>
      </c>
      <c r="O268" s="2">
        <f>VLOOKUP(J268,Calculos!$A$3:$D$72,3,FALSE)</f>
        <v>0.45138888888888895</v>
      </c>
      <c r="P268" s="5">
        <f>IF(VLOOKUP(J268,Calculos!$A$3:$D$68,3,FALSE)&gt;M268,0,1)</f>
        <v>1</v>
      </c>
    </row>
    <row r="269" spans="1:16">
      <c r="A269" t="s">
        <v>61</v>
      </c>
      <c r="B269">
        <v>3</v>
      </c>
      <c r="C269" t="s">
        <v>29</v>
      </c>
      <c r="D269">
        <v>30</v>
      </c>
      <c r="E269">
        <v>16</v>
      </c>
      <c r="F269">
        <v>9</v>
      </c>
      <c r="G269">
        <v>3</v>
      </c>
      <c r="H269">
        <v>4</v>
      </c>
      <c r="I269" t="str">
        <f>VLOOKUP(C269,Aux_Club!$G$3:$H$67,2,FALSE)</f>
        <v>Atl Tucuman</v>
      </c>
      <c r="J269">
        <f>VLOOKUP(A269,Aux_Torneo!$A$2:$C$39,3,FALSE)</f>
        <v>13</v>
      </c>
      <c r="K269">
        <f>_xlfn.XLOOKUP(A269,Aux_Torneo!A:A,Aux_Torneo!D:D)</f>
        <v>8</v>
      </c>
      <c r="L269" t="str">
        <f>_xlfn.XLOOKUP(A269,Aux_Torneo!A:A,Aux_Torneo!B:B)</f>
        <v>SIN</v>
      </c>
      <c r="M269" s="2">
        <f t="shared" si="4"/>
        <v>0.625</v>
      </c>
      <c r="N269" s="2">
        <f>VLOOKUP(J269,Calculos!$A$3:$D$67,2,FALSE)</f>
        <v>0.79166666666666663</v>
      </c>
      <c r="O269" s="2">
        <f>VLOOKUP(J269,Calculos!$A$3:$D$72,3,FALSE)</f>
        <v>0.45138888888888895</v>
      </c>
      <c r="P269" s="5">
        <f>IF(VLOOKUP(J269,Calculos!$A$3:$D$68,3,FALSE)&gt;M269,0,1)</f>
        <v>1</v>
      </c>
    </row>
    <row r="270" spans="1:16">
      <c r="A270" t="s">
        <v>61</v>
      </c>
      <c r="B270">
        <v>4</v>
      </c>
      <c r="C270" t="s">
        <v>54</v>
      </c>
      <c r="D270">
        <v>25</v>
      </c>
      <c r="E270">
        <v>16</v>
      </c>
      <c r="F270">
        <v>7</v>
      </c>
      <c r="G270">
        <v>4</v>
      </c>
      <c r="H270">
        <v>5</v>
      </c>
      <c r="I270" t="str">
        <f>VLOOKUP(C270,Aux_Club!$G$3:$H$67,2,FALSE)</f>
        <v>Def y Justicia</v>
      </c>
      <c r="J270">
        <f>VLOOKUP(A270,Aux_Torneo!$A$2:$C$39,3,FALSE)</f>
        <v>13</v>
      </c>
      <c r="K270">
        <f>_xlfn.XLOOKUP(A270,Aux_Torneo!A:A,Aux_Torneo!D:D)</f>
        <v>8</v>
      </c>
      <c r="L270" t="str">
        <f>_xlfn.XLOOKUP(A270,Aux_Torneo!A:A,Aux_Torneo!B:B)</f>
        <v>SIN</v>
      </c>
      <c r="M270" s="2">
        <f t="shared" si="4"/>
        <v>0.52083333333333337</v>
      </c>
      <c r="N270" s="2">
        <f>VLOOKUP(J270,Calculos!$A$3:$D$67,2,FALSE)</f>
        <v>0.79166666666666663</v>
      </c>
      <c r="O270" s="2">
        <f>VLOOKUP(J270,Calculos!$A$3:$D$72,3,FALSE)</f>
        <v>0.45138888888888895</v>
      </c>
      <c r="P270" s="5">
        <f>IF(VLOOKUP(J270,Calculos!$A$3:$D$68,3,FALSE)&gt;M270,0,1)</f>
        <v>1</v>
      </c>
    </row>
    <row r="271" spans="1:16">
      <c r="A271" t="s">
        <v>61</v>
      </c>
      <c r="B271">
        <v>5</v>
      </c>
      <c r="C271" t="s">
        <v>35</v>
      </c>
      <c r="D271">
        <v>25</v>
      </c>
      <c r="E271">
        <v>16</v>
      </c>
      <c r="F271">
        <v>7</v>
      </c>
      <c r="G271">
        <v>4</v>
      </c>
      <c r="H271">
        <v>5</v>
      </c>
      <c r="I271" t="str">
        <f>VLOOKUP(C271,Aux_Club!$G$3:$H$67,2,FALSE)</f>
        <v>Huracan</v>
      </c>
      <c r="J271">
        <f>VLOOKUP(A271,Aux_Torneo!$A$2:$C$39,3,FALSE)</f>
        <v>13</v>
      </c>
      <c r="K271">
        <f>_xlfn.XLOOKUP(A271,Aux_Torneo!A:A,Aux_Torneo!D:D)</f>
        <v>8</v>
      </c>
      <c r="L271" t="str">
        <f>_xlfn.XLOOKUP(A271,Aux_Torneo!A:A,Aux_Torneo!B:B)</f>
        <v>SIN</v>
      </c>
      <c r="M271" s="2">
        <f t="shared" si="4"/>
        <v>0.52083333333333337</v>
      </c>
      <c r="N271" s="2">
        <f>VLOOKUP(J271,Calculos!$A$3:$D$67,2,FALSE)</f>
        <v>0.79166666666666663</v>
      </c>
      <c r="O271" s="2">
        <f>VLOOKUP(J271,Calculos!$A$3:$D$72,3,FALSE)</f>
        <v>0.45138888888888895</v>
      </c>
      <c r="P271" s="5">
        <f>IF(VLOOKUP(J271,Calculos!$A$3:$D$68,3,FALSE)&gt;M271,0,1)</f>
        <v>1</v>
      </c>
    </row>
    <row r="272" spans="1:16">
      <c r="A272" t="s">
        <v>61</v>
      </c>
      <c r="B272">
        <v>6</v>
      </c>
      <c r="C272" t="s">
        <v>32</v>
      </c>
      <c r="D272">
        <v>24</v>
      </c>
      <c r="E272">
        <v>16</v>
      </c>
      <c r="F272">
        <v>6</v>
      </c>
      <c r="G272">
        <v>6</v>
      </c>
      <c r="H272">
        <v>4</v>
      </c>
      <c r="I272" t="str">
        <f>VLOOKUP(C272,Aux_Club!$G$3:$H$67,2,FALSE)</f>
        <v>Racing Club</v>
      </c>
      <c r="J272">
        <f>VLOOKUP(A272,Aux_Torneo!$A$2:$C$39,3,FALSE)</f>
        <v>13</v>
      </c>
      <c r="K272">
        <f>_xlfn.XLOOKUP(A272,Aux_Torneo!A:A,Aux_Torneo!D:D)</f>
        <v>8</v>
      </c>
      <c r="L272" t="str">
        <f>_xlfn.XLOOKUP(A272,Aux_Torneo!A:A,Aux_Torneo!B:B)</f>
        <v>SIN</v>
      </c>
      <c r="M272" s="2">
        <f t="shared" si="4"/>
        <v>0.5</v>
      </c>
      <c r="N272" s="2">
        <f>VLOOKUP(J272,Calculos!$A$3:$D$67,2,FALSE)</f>
        <v>0.79166666666666663</v>
      </c>
      <c r="O272" s="2">
        <f>VLOOKUP(J272,Calculos!$A$3:$D$72,3,FALSE)</f>
        <v>0.45138888888888895</v>
      </c>
      <c r="P272" s="5">
        <f>IF(VLOOKUP(J272,Calculos!$A$3:$D$68,3,FALSE)&gt;M272,0,1)</f>
        <v>1</v>
      </c>
    </row>
    <row r="273" spans="1:16">
      <c r="A273" t="s">
        <v>61</v>
      </c>
      <c r="B273">
        <v>7</v>
      </c>
      <c r="C273" t="s">
        <v>45</v>
      </c>
      <c r="D273">
        <v>23</v>
      </c>
      <c r="E273">
        <v>16</v>
      </c>
      <c r="F273">
        <v>6</v>
      </c>
      <c r="G273">
        <v>5</v>
      </c>
      <c r="H273">
        <v>5</v>
      </c>
      <c r="I273" t="str">
        <f>VLOOKUP(C273,Aux_Club!$G$3:$H$67,2,FALSE)</f>
        <v>San Martin (SJ)</v>
      </c>
      <c r="J273">
        <f>VLOOKUP(A273,Aux_Torneo!$A$2:$C$39,3,FALSE)</f>
        <v>13</v>
      </c>
      <c r="K273">
        <f>_xlfn.XLOOKUP(A273,Aux_Torneo!A:A,Aux_Torneo!D:D)</f>
        <v>8</v>
      </c>
      <c r="L273" t="str">
        <f>_xlfn.XLOOKUP(A273,Aux_Torneo!A:A,Aux_Torneo!B:B)</f>
        <v>SIN</v>
      </c>
      <c r="M273" s="2">
        <f t="shared" si="4"/>
        <v>0.47916666666666669</v>
      </c>
      <c r="N273" s="2">
        <f>VLOOKUP(J273,Calculos!$A$3:$D$67,2,FALSE)</f>
        <v>0.79166666666666663</v>
      </c>
      <c r="O273" s="2">
        <f>VLOOKUP(J273,Calculos!$A$3:$D$72,3,FALSE)</f>
        <v>0.45138888888888895</v>
      </c>
      <c r="P273" s="5">
        <f>IF(VLOOKUP(J273,Calculos!$A$3:$D$68,3,FALSE)&gt;M273,0,1)</f>
        <v>1</v>
      </c>
    </row>
    <row r="274" spans="1:16">
      <c r="A274" t="s">
        <v>61</v>
      </c>
      <c r="B274">
        <v>8</v>
      </c>
      <c r="C274" t="s">
        <v>47</v>
      </c>
      <c r="D274">
        <v>22</v>
      </c>
      <c r="E274">
        <v>16</v>
      </c>
      <c r="F274">
        <v>5</v>
      </c>
      <c r="G274">
        <v>7</v>
      </c>
      <c r="H274">
        <v>4</v>
      </c>
      <c r="I274" t="str">
        <f>VLOOKUP(C274,Aux_Club!$G$3:$H$67,2,FALSE)</f>
        <v>Union</v>
      </c>
      <c r="J274">
        <f>VLOOKUP(A274,Aux_Torneo!$A$2:$C$39,3,FALSE)</f>
        <v>13</v>
      </c>
      <c r="K274">
        <f>_xlfn.XLOOKUP(A274,Aux_Torneo!A:A,Aux_Torneo!D:D)</f>
        <v>8</v>
      </c>
      <c r="L274" t="str">
        <f>_xlfn.XLOOKUP(A274,Aux_Torneo!A:A,Aux_Torneo!B:B)</f>
        <v>SIN</v>
      </c>
      <c r="M274" s="2">
        <f t="shared" si="4"/>
        <v>0.45833333333333331</v>
      </c>
      <c r="N274" s="2">
        <f>VLOOKUP(J274,Calculos!$A$3:$D$67,2,FALSE)</f>
        <v>0.79166666666666663</v>
      </c>
      <c r="O274" s="2">
        <f>VLOOKUP(J274,Calculos!$A$3:$D$72,3,FALSE)</f>
        <v>0.45138888888888895</v>
      </c>
      <c r="P274" s="5">
        <f>IF(VLOOKUP(J274,Calculos!$A$3:$D$68,3,FALSE)&gt;M274,0,1)</f>
        <v>1</v>
      </c>
    </row>
    <row r="275" spans="1:16">
      <c r="A275" t="s">
        <v>61</v>
      </c>
      <c r="B275">
        <v>9</v>
      </c>
      <c r="C275" t="s">
        <v>36</v>
      </c>
      <c r="D275">
        <v>20</v>
      </c>
      <c r="E275">
        <v>16</v>
      </c>
      <c r="F275">
        <v>5</v>
      </c>
      <c r="G275">
        <v>5</v>
      </c>
      <c r="H275">
        <v>6</v>
      </c>
      <c r="I275" t="str">
        <f>VLOOKUP(C275,Aux_Club!$G$3:$H$67,2,FALSE)</f>
        <v>Tigre</v>
      </c>
      <c r="J275">
        <f>VLOOKUP(A275,Aux_Torneo!$A$2:$C$39,3,FALSE)</f>
        <v>13</v>
      </c>
      <c r="K275">
        <f>_xlfn.XLOOKUP(A275,Aux_Torneo!A:A,Aux_Torneo!D:D)</f>
        <v>8</v>
      </c>
      <c r="L275" t="str">
        <f>_xlfn.XLOOKUP(A275,Aux_Torneo!A:A,Aux_Torneo!B:B)</f>
        <v>SIN</v>
      </c>
      <c r="M275" s="2">
        <f t="shared" si="4"/>
        <v>0.41666666666666669</v>
      </c>
      <c r="N275" s="2">
        <f>VLOOKUP(J275,Calculos!$A$3:$D$67,2,FALSE)</f>
        <v>0.79166666666666663</v>
      </c>
      <c r="O275" s="2">
        <f>VLOOKUP(J275,Calculos!$A$3:$D$72,3,FALSE)</f>
        <v>0.45138888888888895</v>
      </c>
      <c r="P275" s="5">
        <f>IF(VLOOKUP(J275,Calculos!$A$3:$D$68,3,FALSE)&gt;M275,0,1)</f>
        <v>0</v>
      </c>
    </row>
    <row r="276" spans="1:16">
      <c r="A276" t="s">
        <v>61</v>
      </c>
      <c r="B276">
        <v>10</v>
      </c>
      <c r="C276" t="s">
        <v>27</v>
      </c>
      <c r="D276">
        <v>20</v>
      </c>
      <c r="E276">
        <v>16</v>
      </c>
      <c r="F276">
        <v>5</v>
      </c>
      <c r="G276">
        <v>5</v>
      </c>
      <c r="H276">
        <v>6</v>
      </c>
      <c r="I276" t="str">
        <f>VLOOKUP(C276,Aux_Club!$G$3:$H$67,2,FALSE)</f>
        <v>Boca Juniors</v>
      </c>
      <c r="J276">
        <f>VLOOKUP(A276,Aux_Torneo!$A$2:$C$39,3,FALSE)</f>
        <v>13</v>
      </c>
      <c r="K276">
        <f>_xlfn.XLOOKUP(A276,Aux_Torneo!A:A,Aux_Torneo!D:D)</f>
        <v>8</v>
      </c>
      <c r="L276" t="str">
        <f>_xlfn.XLOOKUP(A276,Aux_Torneo!A:A,Aux_Torneo!B:B)</f>
        <v>SIN</v>
      </c>
      <c r="M276" s="2">
        <f t="shared" si="4"/>
        <v>0.41666666666666669</v>
      </c>
      <c r="N276" s="2">
        <f>VLOOKUP(J276,Calculos!$A$3:$D$67,2,FALSE)</f>
        <v>0.79166666666666663</v>
      </c>
      <c r="O276" s="2">
        <f>VLOOKUP(J276,Calculos!$A$3:$D$72,3,FALSE)</f>
        <v>0.45138888888888895</v>
      </c>
      <c r="P276" s="5">
        <f>IF(VLOOKUP(J276,Calculos!$A$3:$D$68,3,FALSE)&gt;M276,0,1)</f>
        <v>0</v>
      </c>
    </row>
    <row r="277" spans="1:16">
      <c r="A277" t="s">
        <v>61</v>
      </c>
      <c r="B277">
        <v>11</v>
      </c>
      <c r="C277" t="s">
        <v>56</v>
      </c>
      <c r="D277">
        <v>17</v>
      </c>
      <c r="E277">
        <v>16</v>
      </c>
      <c r="F277">
        <v>4</v>
      </c>
      <c r="G277">
        <v>5</v>
      </c>
      <c r="H277">
        <v>7</v>
      </c>
      <c r="I277" t="str">
        <f>VLOOKUP(C277,Aux_Club!$G$3:$H$67,2,FALSE)</f>
        <v>Aldosivi</v>
      </c>
      <c r="J277">
        <f>VLOOKUP(A277,Aux_Torneo!$A$2:$C$39,3,FALSE)</f>
        <v>13</v>
      </c>
      <c r="K277">
        <f>_xlfn.XLOOKUP(A277,Aux_Torneo!A:A,Aux_Torneo!D:D)</f>
        <v>8</v>
      </c>
      <c r="L277" t="str">
        <f>_xlfn.XLOOKUP(A277,Aux_Torneo!A:A,Aux_Torneo!B:B)</f>
        <v>SIN</v>
      </c>
      <c r="M277" s="2">
        <f t="shared" si="4"/>
        <v>0.35416666666666669</v>
      </c>
      <c r="N277" s="2">
        <f>VLOOKUP(J277,Calculos!$A$3:$D$67,2,FALSE)</f>
        <v>0.79166666666666663</v>
      </c>
      <c r="O277" s="2">
        <f>VLOOKUP(J277,Calculos!$A$3:$D$72,3,FALSE)</f>
        <v>0.45138888888888895</v>
      </c>
      <c r="P277" s="5">
        <f>IF(VLOOKUP(J277,Calculos!$A$3:$D$68,3,FALSE)&gt;M277,0,1)</f>
        <v>0</v>
      </c>
    </row>
    <row r="278" spans="1:16">
      <c r="A278" t="s">
        <v>61</v>
      </c>
      <c r="B278">
        <v>12</v>
      </c>
      <c r="C278" t="s">
        <v>18</v>
      </c>
      <c r="D278">
        <v>16</v>
      </c>
      <c r="E278">
        <v>16</v>
      </c>
      <c r="F278">
        <v>3</v>
      </c>
      <c r="G278">
        <v>7</v>
      </c>
      <c r="H278">
        <v>6</v>
      </c>
      <c r="I278" t="str">
        <f>VLOOKUP(C278,Aux_Club!$G$3:$H$67,2,FALSE)</f>
        <v>Newells</v>
      </c>
      <c r="J278">
        <f>VLOOKUP(A278,Aux_Torneo!$A$2:$C$39,3,FALSE)</f>
        <v>13</v>
      </c>
      <c r="K278">
        <f>_xlfn.XLOOKUP(A278,Aux_Torneo!A:A,Aux_Torneo!D:D)</f>
        <v>8</v>
      </c>
      <c r="L278" t="str">
        <f>_xlfn.XLOOKUP(A278,Aux_Torneo!A:A,Aux_Torneo!B:B)</f>
        <v>SIN</v>
      </c>
      <c r="M278" s="2">
        <f t="shared" si="4"/>
        <v>0.33333333333333331</v>
      </c>
      <c r="N278" s="2">
        <f>VLOOKUP(J278,Calculos!$A$3:$D$67,2,FALSE)</f>
        <v>0.79166666666666663</v>
      </c>
      <c r="O278" s="2">
        <f>VLOOKUP(J278,Calculos!$A$3:$D$72,3,FALSE)</f>
        <v>0.45138888888888895</v>
      </c>
      <c r="P278" s="5">
        <f>IF(VLOOKUP(J278,Calculos!$A$3:$D$68,3,FALSE)&gt;M278,0,1)</f>
        <v>0</v>
      </c>
    </row>
    <row r="279" spans="1:16">
      <c r="A279" t="s">
        <v>61</v>
      </c>
      <c r="B279">
        <v>13</v>
      </c>
      <c r="C279" t="s">
        <v>58</v>
      </c>
      <c r="D279">
        <v>16</v>
      </c>
      <c r="E279">
        <v>16</v>
      </c>
      <c r="F279">
        <v>4</v>
      </c>
      <c r="G279">
        <v>4</v>
      </c>
      <c r="H279">
        <v>8</v>
      </c>
      <c r="I279" t="str">
        <f>VLOOKUP(C279,Aux_Club!$G$3:$H$67,2,FALSE)</f>
        <v>Temperley</v>
      </c>
      <c r="J279">
        <f>VLOOKUP(A279,Aux_Torneo!$A$2:$C$39,3,FALSE)</f>
        <v>13</v>
      </c>
      <c r="K279">
        <f>_xlfn.XLOOKUP(A279,Aux_Torneo!A:A,Aux_Torneo!D:D)</f>
        <v>8</v>
      </c>
      <c r="L279" t="str">
        <f>_xlfn.XLOOKUP(A279,Aux_Torneo!A:A,Aux_Torneo!B:B)</f>
        <v>SIN</v>
      </c>
      <c r="M279" s="2">
        <f t="shared" si="4"/>
        <v>0.33333333333333331</v>
      </c>
      <c r="N279" s="2">
        <f>VLOOKUP(J279,Calculos!$A$3:$D$67,2,FALSE)</f>
        <v>0.79166666666666663</v>
      </c>
      <c r="O279" s="2">
        <f>VLOOKUP(J279,Calculos!$A$3:$D$72,3,FALSE)</f>
        <v>0.45138888888888895</v>
      </c>
      <c r="P279" s="5">
        <f>IF(VLOOKUP(J279,Calculos!$A$3:$D$68,3,FALSE)&gt;M279,0,1)</f>
        <v>0</v>
      </c>
    </row>
    <row r="280" spans="1:16">
      <c r="A280" t="s">
        <v>61</v>
      </c>
      <c r="B280">
        <v>14</v>
      </c>
      <c r="C280" t="s">
        <v>22</v>
      </c>
      <c r="D280">
        <v>12</v>
      </c>
      <c r="E280">
        <v>16</v>
      </c>
      <c r="F280">
        <v>2</v>
      </c>
      <c r="G280">
        <v>6</v>
      </c>
      <c r="H280">
        <v>8</v>
      </c>
      <c r="I280" t="str">
        <f>VLOOKUP(C280,Aux_Club!$G$3:$H$67,2,FALSE)</f>
        <v>Argentinos</v>
      </c>
      <c r="J280">
        <f>VLOOKUP(A280,Aux_Torneo!$A$2:$C$39,3,FALSE)</f>
        <v>13</v>
      </c>
      <c r="K280">
        <f>_xlfn.XLOOKUP(A280,Aux_Torneo!A:A,Aux_Torneo!D:D)</f>
        <v>8</v>
      </c>
      <c r="L280" t="str">
        <f>_xlfn.XLOOKUP(A280,Aux_Torneo!A:A,Aux_Torneo!B:B)</f>
        <v>SIN</v>
      </c>
      <c r="M280" s="2">
        <f t="shared" si="4"/>
        <v>0.25</v>
      </c>
      <c r="N280" s="2">
        <f>VLOOKUP(J280,Calculos!$A$3:$D$67,2,FALSE)</f>
        <v>0.79166666666666663</v>
      </c>
      <c r="O280" s="2">
        <f>VLOOKUP(J280,Calculos!$A$3:$D$72,3,FALSE)</f>
        <v>0.45138888888888895</v>
      </c>
      <c r="P280" s="5">
        <f>IF(VLOOKUP(J280,Calculos!$A$3:$D$68,3,FALSE)&gt;M280,0,1)</f>
        <v>0</v>
      </c>
    </row>
    <row r="281" spans="1:16">
      <c r="A281" t="s">
        <v>61</v>
      </c>
      <c r="B281">
        <v>15</v>
      </c>
      <c r="C281" t="s">
        <v>46</v>
      </c>
      <c r="D281">
        <v>9</v>
      </c>
      <c r="E281">
        <v>16</v>
      </c>
      <c r="F281">
        <v>2</v>
      </c>
      <c r="G281">
        <v>3</v>
      </c>
      <c r="H281">
        <v>11</v>
      </c>
      <c r="I281" t="str">
        <f>VLOOKUP(C281,Aux_Club!$G$3:$H$67,2,FALSE)</f>
        <v>Atl Rafaela</v>
      </c>
      <c r="J281">
        <f>VLOOKUP(A281,Aux_Torneo!$A$2:$C$39,3,FALSE)</f>
        <v>13</v>
      </c>
      <c r="K281">
        <f>_xlfn.XLOOKUP(A281,Aux_Torneo!A:A,Aux_Torneo!D:D)</f>
        <v>8</v>
      </c>
      <c r="L281" t="str">
        <f>_xlfn.XLOOKUP(A281,Aux_Torneo!A:A,Aux_Torneo!B:B)</f>
        <v>SIN</v>
      </c>
      <c r="M281" s="2">
        <f t="shared" si="4"/>
        <v>0.1875</v>
      </c>
      <c r="N281" s="2">
        <f>VLOOKUP(J281,Calculos!$A$3:$D$67,2,FALSE)</f>
        <v>0.79166666666666663</v>
      </c>
      <c r="O281" s="2">
        <f>VLOOKUP(J281,Calculos!$A$3:$D$72,3,FALSE)</f>
        <v>0.45138888888888895</v>
      </c>
      <c r="P281" s="5">
        <f>IF(VLOOKUP(J281,Calculos!$A$3:$D$68,3,FALSE)&gt;M281,0,1)</f>
        <v>0</v>
      </c>
    </row>
    <row r="282" spans="1:16">
      <c r="A282" t="s">
        <v>63</v>
      </c>
      <c r="B282">
        <v>1</v>
      </c>
      <c r="C282" t="s">
        <v>27</v>
      </c>
      <c r="D282">
        <v>63</v>
      </c>
      <c r="E282">
        <v>30</v>
      </c>
      <c r="F282">
        <v>18</v>
      </c>
      <c r="G282">
        <v>9</v>
      </c>
      <c r="H282">
        <v>3</v>
      </c>
      <c r="I282" t="str">
        <f>VLOOKUP(C282,Aux_Club!$G$3:$H$67,2,FALSE)</f>
        <v>Boca Juniors</v>
      </c>
      <c r="J282">
        <f>VLOOKUP(A282,Aux_Torneo!$A$2:$C$39,3,FALSE)</f>
        <v>14</v>
      </c>
      <c r="K282">
        <f>_xlfn.XLOOKUP(A282,Aux_Torneo!A:A,Aux_Torneo!D:D)</f>
        <v>8</v>
      </c>
      <c r="L282" t="str">
        <f>_xlfn.XLOOKUP(A282,Aux_Torneo!A:A,Aux_Torneo!B:B)</f>
        <v>Con</v>
      </c>
      <c r="M282" s="2">
        <f t="shared" si="4"/>
        <v>0.7</v>
      </c>
      <c r="N282" s="2">
        <f>VLOOKUP(J282,Calculos!$A$3:$D$67,2,FALSE)</f>
        <v>0.7</v>
      </c>
      <c r="O282" s="2">
        <f>VLOOKUP(J282,Calculos!$A$3:$D$72,3,FALSE)</f>
        <v>0.45592592592592612</v>
      </c>
      <c r="P282" s="5">
        <f>IF(VLOOKUP(J282,Calculos!$A$3:$D$68,3,FALSE)&gt;M282,0,1)</f>
        <v>1</v>
      </c>
    </row>
    <row r="283" spans="1:16">
      <c r="A283" t="s">
        <v>63</v>
      </c>
      <c r="B283">
        <v>2</v>
      </c>
      <c r="C283" t="s">
        <v>30</v>
      </c>
      <c r="D283">
        <v>56</v>
      </c>
      <c r="E283">
        <v>30</v>
      </c>
      <c r="F283">
        <v>16</v>
      </c>
      <c r="G283">
        <v>8</v>
      </c>
      <c r="H283">
        <v>6</v>
      </c>
      <c r="I283" t="str">
        <f>VLOOKUP(C283,Aux_Club!$G$3:$H$67,2,FALSE)</f>
        <v>River Plate</v>
      </c>
      <c r="J283">
        <f>VLOOKUP(A283,Aux_Torneo!$A$2:$C$39,3,FALSE)</f>
        <v>14</v>
      </c>
      <c r="K283">
        <f>_xlfn.XLOOKUP(A283,Aux_Torneo!A:A,Aux_Torneo!D:D)</f>
        <v>8</v>
      </c>
      <c r="L283" t="str">
        <f>_xlfn.XLOOKUP(A283,Aux_Torneo!A:A,Aux_Torneo!B:B)</f>
        <v>Con</v>
      </c>
      <c r="M283" s="2">
        <f t="shared" si="4"/>
        <v>0.62222222222222223</v>
      </c>
      <c r="N283" s="2">
        <f>VLOOKUP(J283,Calculos!$A$3:$D$67,2,FALSE)</f>
        <v>0.7</v>
      </c>
      <c r="O283" s="2">
        <f>VLOOKUP(J283,Calculos!$A$3:$D$72,3,FALSE)</f>
        <v>0.45592592592592612</v>
      </c>
      <c r="P283" s="5">
        <f>IF(VLOOKUP(J283,Calculos!$A$3:$D$68,3,FALSE)&gt;M283,0,1)</f>
        <v>1</v>
      </c>
    </row>
    <row r="284" spans="1:16">
      <c r="A284" t="s">
        <v>63</v>
      </c>
      <c r="B284">
        <v>3</v>
      </c>
      <c r="C284" t="s">
        <v>24</v>
      </c>
      <c r="D284">
        <v>56</v>
      </c>
      <c r="E284">
        <v>30</v>
      </c>
      <c r="F284">
        <v>16</v>
      </c>
      <c r="G284">
        <v>8</v>
      </c>
      <c r="H284">
        <v>6</v>
      </c>
      <c r="I284" t="str">
        <f>VLOOKUP(C284,Aux_Club!$G$3:$H$67,2,FALSE)</f>
        <v>Estudiantes (LP)</v>
      </c>
      <c r="J284">
        <f>VLOOKUP(A284,Aux_Torneo!$A$2:$C$39,3,FALSE)</f>
        <v>14</v>
      </c>
      <c r="K284">
        <f>_xlfn.XLOOKUP(A284,Aux_Torneo!A:A,Aux_Torneo!D:D)</f>
        <v>8</v>
      </c>
      <c r="L284" t="str">
        <f>_xlfn.XLOOKUP(A284,Aux_Torneo!A:A,Aux_Torneo!B:B)</f>
        <v>Con</v>
      </c>
      <c r="M284" s="2">
        <f t="shared" si="4"/>
        <v>0.62222222222222223</v>
      </c>
      <c r="N284" s="2">
        <f>VLOOKUP(J284,Calculos!$A$3:$D$67,2,FALSE)</f>
        <v>0.7</v>
      </c>
      <c r="O284" s="2">
        <f>VLOOKUP(J284,Calculos!$A$3:$D$72,3,FALSE)</f>
        <v>0.45592592592592612</v>
      </c>
      <c r="P284" s="5">
        <f>IF(VLOOKUP(J284,Calculos!$A$3:$D$68,3,FALSE)&gt;M284,0,1)</f>
        <v>1</v>
      </c>
    </row>
    <row r="285" spans="1:16">
      <c r="A285" t="s">
        <v>63</v>
      </c>
      <c r="B285">
        <v>4</v>
      </c>
      <c r="C285" t="s">
        <v>32</v>
      </c>
      <c r="D285">
        <v>55</v>
      </c>
      <c r="E285">
        <v>30</v>
      </c>
      <c r="F285">
        <v>17</v>
      </c>
      <c r="G285">
        <v>4</v>
      </c>
      <c r="H285">
        <v>9</v>
      </c>
      <c r="I285" t="str">
        <f>VLOOKUP(C285,Aux_Club!$G$3:$H$67,2,FALSE)</f>
        <v>Racing Club</v>
      </c>
      <c r="J285">
        <f>VLOOKUP(A285,Aux_Torneo!$A$2:$C$39,3,FALSE)</f>
        <v>14</v>
      </c>
      <c r="K285">
        <f>_xlfn.XLOOKUP(A285,Aux_Torneo!A:A,Aux_Torneo!D:D)</f>
        <v>8</v>
      </c>
      <c r="L285" t="str">
        <f>_xlfn.XLOOKUP(A285,Aux_Torneo!A:A,Aux_Torneo!B:B)</f>
        <v>Con</v>
      </c>
      <c r="M285" s="2">
        <f t="shared" si="4"/>
        <v>0.61111111111111116</v>
      </c>
      <c r="N285" s="2">
        <f>VLOOKUP(J285,Calculos!$A$3:$D$67,2,FALSE)</f>
        <v>0.7</v>
      </c>
      <c r="O285" s="2">
        <f>VLOOKUP(J285,Calculos!$A$3:$D$72,3,FALSE)</f>
        <v>0.45592592592592612</v>
      </c>
      <c r="P285" s="5">
        <f>IF(VLOOKUP(J285,Calculos!$A$3:$D$68,3,FALSE)&gt;M285,0,1)</f>
        <v>1</v>
      </c>
    </row>
    <row r="286" spans="1:16">
      <c r="A286" t="s">
        <v>63</v>
      </c>
      <c r="B286">
        <v>5</v>
      </c>
      <c r="C286" t="s">
        <v>17</v>
      </c>
      <c r="D286">
        <v>54</v>
      </c>
      <c r="E286">
        <v>30</v>
      </c>
      <c r="F286">
        <v>17</v>
      </c>
      <c r="G286">
        <v>3</v>
      </c>
      <c r="H286">
        <v>10</v>
      </c>
      <c r="I286" t="str">
        <f>VLOOKUP(C286,Aux_Club!$G$3:$H$67,2,FALSE)</f>
        <v>Banfield</v>
      </c>
      <c r="J286">
        <f>VLOOKUP(A286,Aux_Torneo!$A$2:$C$39,3,FALSE)</f>
        <v>14</v>
      </c>
      <c r="K286">
        <f>_xlfn.XLOOKUP(A286,Aux_Torneo!A:A,Aux_Torneo!D:D)</f>
        <v>8</v>
      </c>
      <c r="L286" t="str">
        <f>_xlfn.XLOOKUP(A286,Aux_Torneo!A:A,Aux_Torneo!B:B)</f>
        <v>Con</v>
      </c>
      <c r="M286" s="2">
        <f t="shared" si="4"/>
        <v>0.6</v>
      </c>
      <c r="N286" s="2">
        <f>VLOOKUP(J286,Calculos!$A$3:$D$67,2,FALSE)</f>
        <v>0.7</v>
      </c>
      <c r="O286" s="2">
        <f>VLOOKUP(J286,Calculos!$A$3:$D$72,3,FALSE)</f>
        <v>0.45592592592592612</v>
      </c>
      <c r="P286" s="5">
        <f>IF(VLOOKUP(J286,Calculos!$A$3:$D$68,3,FALSE)&gt;M286,0,1)</f>
        <v>1</v>
      </c>
    </row>
    <row r="287" spans="1:16">
      <c r="A287" t="s">
        <v>63</v>
      </c>
      <c r="B287">
        <v>6</v>
      </c>
      <c r="C287" t="s">
        <v>20</v>
      </c>
      <c r="D287">
        <v>53</v>
      </c>
      <c r="E287">
        <v>30</v>
      </c>
      <c r="F287">
        <v>14</v>
      </c>
      <c r="G287">
        <v>11</v>
      </c>
      <c r="H287">
        <v>5</v>
      </c>
      <c r="I287" t="str">
        <f>VLOOKUP(C287,Aux_Club!$G$3:$H$67,2,FALSE)</f>
        <v>Independiente</v>
      </c>
      <c r="J287">
        <f>VLOOKUP(A287,Aux_Torneo!$A$2:$C$39,3,FALSE)</f>
        <v>14</v>
      </c>
      <c r="K287">
        <f>_xlfn.XLOOKUP(A287,Aux_Torneo!A:A,Aux_Torneo!D:D)</f>
        <v>8</v>
      </c>
      <c r="L287" t="str">
        <f>_xlfn.XLOOKUP(A287,Aux_Torneo!A:A,Aux_Torneo!B:B)</f>
        <v>Con</v>
      </c>
      <c r="M287" s="2">
        <f t="shared" si="4"/>
        <v>0.58888888888888891</v>
      </c>
      <c r="N287" s="2">
        <f>VLOOKUP(J287,Calculos!$A$3:$D$67,2,FALSE)</f>
        <v>0.7</v>
      </c>
      <c r="O287" s="2">
        <f>VLOOKUP(J287,Calculos!$A$3:$D$72,3,FALSE)</f>
        <v>0.45592592592592612</v>
      </c>
      <c r="P287" s="5">
        <f>IF(VLOOKUP(J287,Calculos!$A$3:$D$68,3,FALSE)&gt;M287,0,1)</f>
        <v>1</v>
      </c>
    </row>
    <row r="288" spans="1:16">
      <c r="A288" t="s">
        <v>63</v>
      </c>
      <c r="B288">
        <v>7</v>
      </c>
      <c r="C288" t="s">
        <v>23</v>
      </c>
      <c r="D288">
        <v>53</v>
      </c>
      <c r="E288">
        <v>30</v>
      </c>
      <c r="F288">
        <v>16</v>
      </c>
      <c r="G288">
        <v>5</v>
      </c>
      <c r="H288">
        <v>9</v>
      </c>
      <c r="I288" t="str">
        <f>VLOOKUP(C288,Aux_Club!$G$3:$H$67,2,FALSE)</f>
        <v>San Lorenzo</v>
      </c>
      <c r="J288">
        <f>VLOOKUP(A288,Aux_Torneo!$A$2:$C$39,3,FALSE)</f>
        <v>14</v>
      </c>
      <c r="K288">
        <f>_xlfn.XLOOKUP(A288,Aux_Torneo!A:A,Aux_Torneo!D:D)</f>
        <v>8</v>
      </c>
      <c r="L288" t="str">
        <f>_xlfn.XLOOKUP(A288,Aux_Torneo!A:A,Aux_Torneo!B:B)</f>
        <v>Con</v>
      </c>
      <c r="M288" s="2">
        <f t="shared" si="4"/>
        <v>0.58888888888888891</v>
      </c>
      <c r="N288" s="2">
        <f>VLOOKUP(J288,Calculos!$A$3:$D$67,2,FALSE)</f>
        <v>0.7</v>
      </c>
      <c r="O288" s="2">
        <f>VLOOKUP(J288,Calculos!$A$3:$D$72,3,FALSE)</f>
        <v>0.45592592592592612</v>
      </c>
      <c r="P288" s="5">
        <f>IF(VLOOKUP(J288,Calculos!$A$3:$D$68,3,FALSE)&gt;M288,0,1)</f>
        <v>1</v>
      </c>
    </row>
    <row r="289" spans="1:16">
      <c r="A289" t="s">
        <v>63</v>
      </c>
      <c r="B289">
        <v>8</v>
      </c>
      <c r="C289" t="s">
        <v>25</v>
      </c>
      <c r="D289">
        <v>50</v>
      </c>
      <c r="E289">
        <v>30</v>
      </c>
      <c r="F289">
        <v>14</v>
      </c>
      <c r="G289">
        <v>8</v>
      </c>
      <c r="H289">
        <v>8</v>
      </c>
      <c r="I289" t="str">
        <f>VLOOKUP(C289,Aux_Club!$G$3:$H$67,2,FALSE)</f>
        <v>Lanus</v>
      </c>
      <c r="J289">
        <f>VLOOKUP(A289,Aux_Torneo!$A$2:$C$39,3,FALSE)</f>
        <v>14</v>
      </c>
      <c r="K289">
        <f>_xlfn.XLOOKUP(A289,Aux_Torneo!A:A,Aux_Torneo!D:D)</f>
        <v>8</v>
      </c>
      <c r="L289" t="str">
        <f>_xlfn.XLOOKUP(A289,Aux_Torneo!A:A,Aux_Torneo!B:B)</f>
        <v>Con</v>
      </c>
      <c r="M289" s="2">
        <f t="shared" si="4"/>
        <v>0.55555555555555558</v>
      </c>
      <c r="N289" s="2">
        <f>VLOOKUP(J289,Calculos!$A$3:$D$67,2,FALSE)</f>
        <v>0.7</v>
      </c>
      <c r="O289" s="2">
        <f>VLOOKUP(J289,Calculos!$A$3:$D$72,3,FALSE)</f>
        <v>0.45592592592592612</v>
      </c>
      <c r="P289" s="5">
        <f>IF(VLOOKUP(J289,Calculos!$A$3:$D$68,3,FALSE)&gt;M289,0,1)</f>
        <v>1</v>
      </c>
    </row>
    <row r="290" spans="1:16">
      <c r="A290" t="s">
        <v>63</v>
      </c>
      <c r="B290">
        <v>9</v>
      </c>
      <c r="C290" t="s">
        <v>18</v>
      </c>
      <c r="D290">
        <v>49</v>
      </c>
      <c r="E290">
        <v>30</v>
      </c>
      <c r="F290">
        <v>14</v>
      </c>
      <c r="G290">
        <v>7</v>
      </c>
      <c r="H290">
        <v>9</v>
      </c>
      <c r="I290" t="str">
        <f>VLOOKUP(C290,Aux_Club!$G$3:$H$67,2,FALSE)</f>
        <v>Newells</v>
      </c>
      <c r="J290">
        <f>VLOOKUP(A290,Aux_Torneo!$A$2:$C$39,3,FALSE)</f>
        <v>14</v>
      </c>
      <c r="K290">
        <f>_xlfn.XLOOKUP(A290,Aux_Torneo!A:A,Aux_Torneo!D:D)</f>
        <v>8</v>
      </c>
      <c r="L290" t="str">
        <f>_xlfn.XLOOKUP(A290,Aux_Torneo!A:A,Aux_Torneo!B:B)</f>
        <v>Con</v>
      </c>
      <c r="M290" s="2">
        <f t="shared" si="4"/>
        <v>0.5444444444444444</v>
      </c>
      <c r="N290" s="2">
        <f>VLOOKUP(J290,Calculos!$A$3:$D$67,2,FALSE)</f>
        <v>0.7</v>
      </c>
      <c r="O290" s="2">
        <f>VLOOKUP(J290,Calculos!$A$3:$D$72,3,FALSE)</f>
        <v>0.45592592592592612</v>
      </c>
      <c r="P290" s="5">
        <f>IF(VLOOKUP(J290,Calculos!$A$3:$D$68,3,FALSE)&gt;M290,0,1)</f>
        <v>1</v>
      </c>
    </row>
    <row r="291" spans="1:16">
      <c r="A291" t="s">
        <v>63</v>
      </c>
      <c r="B291">
        <v>10</v>
      </c>
      <c r="C291" t="s">
        <v>54</v>
      </c>
      <c r="D291">
        <v>49</v>
      </c>
      <c r="E291">
        <v>30</v>
      </c>
      <c r="F291">
        <v>14</v>
      </c>
      <c r="G291">
        <v>7</v>
      </c>
      <c r="H291">
        <v>9</v>
      </c>
      <c r="I291" t="str">
        <f>VLOOKUP(C291,Aux_Club!$G$3:$H$67,2,FALSE)</f>
        <v>Def y Justicia</v>
      </c>
      <c r="J291">
        <f>VLOOKUP(A291,Aux_Torneo!$A$2:$C$39,3,FALSE)</f>
        <v>14</v>
      </c>
      <c r="K291">
        <f>_xlfn.XLOOKUP(A291,Aux_Torneo!A:A,Aux_Torneo!D:D)</f>
        <v>8</v>
      </c>
      <c r="L291" t="str">
        <f>_xlfn.XLOOKUP(A291,Aux_Torneo!A:A,Aux_Torneo!B:B)</f>
        <v>Con</v>
      </c>
      <c r="M291" s="2">
        <f t="shared" si="4"/>
        <v>0.5444444444444444</v>
      </c>
      <c r="N291" s="2">
        <f>VLOOKUP(J291,Calculos!$A$3:$D$67,2,FALSE)</f>
        <v>0.7</v>
      </c>
      <c r="O291" s="2">
        <f>VLOOKUP(J291,Calculos!$A$3:$D$72,3,FALSE)</f>
        <v>0.45592592592592612</v>
      </c>
      <c r="P291" s="5">
        <f>IF(VLOOKUP(J291,Calculos!$A$3:$D$68,3,FALSE)&gt;M291,0,1)</f>
        <v>1</v>
      </c>
    </row>
    <row r="292" spans="1:16">
      <c r="A292" t="s">
        <v>63</v>
      </c>
      <c r="B292">
        <v>11</v>
      </c>
      <c r="C292" t="s">
        <v>19</v>
      </c>
      <c r="D292">
        <v>49</v>
      </c>
      <c r="E292">
        <v>30</v>
      </c>
      <c r="F292">
        <v>14</v>
      </c>
      <c r="G292">
        <v>7</v>
      </c>
      <c r="H292">
        <v>9</v>
      </c>
      <c r="I292" t="str">
        <f>VLOOKUP(C292,Aux_Club!$G$3:$H$67,2,FALSE)</f>
        <v>Colon</v>
      </c>
      <c r="J292">
        <f>VLOOKUP(A292,Aux_Torneo!$A$2:$C$39,3,FALSE)</f>
        <v>14</v>
      </c>
      <c r="K292">
        <f>_xlfn.XLOOKUP(A292,Aux_Torneo!A:A,Aux_Torneo!D:D)</f>
        <v>8</v>
      </c>
      <c r="L292" t="str">
        <f>_xlfn.XLOOKUP(A292,Aux_Torneo!A:A,Aux_Torneo!B:B)</f>
        <v>Con</v>
      </c>
      <c r="M292" s="2">
        <f t="shared" si="4"/>
        <v>0.5444444444444444</v>
      </c>
      <c r="N292" s="2">
        <f>VLOOKUP(J292,Calculos!$A$3:$D$67,2,FALSE)</f>
        <v>0.7</v>
      </c>
      <c r="O292" s="2">
        <f>VLOOKUP(J292,Calculos!$A$3:$D$72,3,FALSE)</f>
        <v>0.45592592592592612</v>
      </c>
      <c r="P292" s="5">
        <f>IF(VLOOKUP(J292,Calculos!$A$3:$D$68,3,FALSE)&gt;M292,0,1)</f>
        <v>1</v>
      </c>
    </row>
    <row r="293" spans="1:16">
      <c r="A293" t="s">
        <v>63</v>
      </c>
      <c r="B293">
        <v>12</v>
      </c>
      <c r="C293" t="s">
        <v>26</v>
      </c>
      <c r="D293">
        <v>44</v>
      </c>
      <c r="E293">
        <v>30</v>
      </c>
      <c r="F293">
        <v>11</v>
      </c>
      <c r="G293">
        <v>11</v>
      </c>
      <c r="H293">
        <v>8</v>
      </c>
      <c r="I293" t="str">
        <f>VLOOKUP(C293,Aux_Club!$G$3:$H$67,2,FALSE)</f>
        <v>Rosario Central</v>
      </c>
      <c r="J293">
        <f>VLOOKUP(A293,Aux_Torneo!$A$2:$C$39,3,FALSE)</f>
        <v>14</v>
      </c>
      <c r="K293">
        <f>_xlfn.XLOOKUP(A293,Aux_Torneo!A:A,Aux_Torneo!D:D)</f>
        <v>8</v>
      </c>
      <c r="L293" t="str">
        <f>_xlfn.XLOOKUP(A293,Aux_Torneo!A:A,Aux_Torneo!B:B)</f>
        <v>Con</v>
      </c>
      <c r="M293" s="2">
        <f t="shared" si="4"/>
        <v>0.48888888888888887</v>
      </c>
      <c r="N293" s="2">
        <f>VLOOKUP(J293,Calculos!$A$3:$D$67,2,FALSE)</f>
        <v>0.7</v>
      </c>
      <c r="O293" s="2">
        <f>VLOOKUP(J293,Calculos!$A$3:$D$72,3,FALSE)</f>
        <v>0.45592592592592612</v>
      </c>
      <c r="P293" s="5">
        <f>IF(VLOOKUP(J293,Calculos!$A$3:$D$68,3,FALSE)&gt;M293,0,1)</f>
        <v>1</v>
      </c>
    </row>
    <row r="294" spans="1:16">
      <c r="A294" t="s">
        <v>63</v>
      </c>
      <c r="B294">
        <v>13</v>
      </c>
      <c r="C294" t="s">
        <v>34</v>
      </c>
      <c r="D294">
        <v>43</v>
      </c>
      <c r="E294">
        <v>30</v>
      </c>
      <c r="F294">
        <v>12</v>
      </c>
      <c r="G294">
        <v>7</v>
      </c>
      <c r="H294">
        <v>11</v>
      </c>
      <c r="I294" t="str">
        <f>VLOOKUP(C294,Aux_Club!$G$3:$H$67,2,FALSE)</f>
        <v>Gimnasia (LP)</v>
      </c>
      <c r="J294">
        <f>VLOOKUP(A294,Aux_Torneo!$A$2:$C$39,3,FALSE)</f>
        <v>14</v>
      </c>
      <c r="K294">
        <f>_xlfn.XLOOKUP(A294,Aux_Torneo!A:A,Aux_Torneo!D:D)</f>
        <v>8</v>
      </c>
      <c r="L294" t="str">
        <f>_xlfn.XLOOKUP(A294,Aux_Torneo!A:A,Aux_Torneo!B:B)</f>
        <v>Con</v>
      </c>
      <c r="M294" s="2">
        <f t="shared" si="4"/>
        <v>0.4777777777777778</v>
      </c>
      <c r="N294" s="2">
        <f>VLOOKUP(J294,Calculos!$A$3:$D$67,2,FALSE)</f>
        <v>0.7</v>
      </c>
      <c r="O294" s="2">
        <f>VLOOKUP(J294,Calculos!$A$3:$D$72,3,FALSE)</f>
        <v>0.45592592592592612</v>
      </c>
      <c r="P294" s="5">
        <f>IF(VLOOKUP(J294,Calculos!$A$3:$D$68,3,FALSE)&gt;M294,0,1)</f>
        <v>1</v>
      </c>
    </row>
    <row r="295" spans="1:16">
      <c r="A295" t="s">
        <v>63</v>
      </c>
      <c r="B295">
        <v>14</v>
      </c>
      <c r="C295" t="s">
        <v>33</v>
      </c>
      <c r="D295">
        <v>43</v>
      </c>
      <c r="E295">
        <v>30</v>
      </c>
      <c r="F295">
        <v>13</v>
      </c>
      <c r="G295">
        <v>4</v>
      </c>
      <c r="H295">
        <v>13</v>
      </c>
      <c r="I295" t="str">
        <f>VLOOKUP(C295,Aux_Club!$G$3:$H$67,2,FALSE)</f>
        <v>Godoy Cruz</v>
      </c>
      <c r="J295">
        <f>VLOOKUP(A295,Aux_Torneo!$A$2:$C$39,3,FALSE)</f>
        <v>14</v>
      </c>
      <c r="K295">
        <f>_xlfn.XLOOKUP(A295,Aux_Torneo!A:A,Aux_Torneo!D:D)</f>
        <v>8</v>
      </c>
      <c r="L295" t="str">
        <f>_xlfn.XLOOKUP(A295,Aux_Torneo!A:A,Aux_Torneo!B:B)</f>
        <v>Con</v>
      </c>
      <c r="M295" s="2">
        <f t="shared" si="4"/>
        <v>0.4777777777777778</v>
      </c>
      <c r="N295" s="2">
        <f>VLOOKUP(J295,Calculos!$A$3:$D$67,2,FALSE)</f>
        <v>0.7</v>
      </c>
      <c r="O295" s="2">
        <f>VLOOKUP(J295,Calculos!$A$3:$D$72,3,FALSE)</f>
        <v>0.45592592592592612</v>
      </c>
      <c r="P295" s="5">
        <f>IF(VLOOKUP(J295,Calculos!$A$3:$D$68,3,FALSE)&gt;M295,0,1)</f>
        <v>1</v>
      </c>
    </row>
    <row r="296" spans="1:16">
      <c r="A296" t="s">
        <v>63</v>
      </c>
      <c r="B296">
        <v>15</v>
      </c>
      <c r="C296" t="s">
        <v>64</v>
      </c>
      <c r="D296">
        <v>42</v>
      </c>
      <c r="E296">
        <v>30</v>
      </c>
      <c r="F296">
        <v>11</v>
      </c>
      <c r="G296">
        <v>9</v>
      </c>
      <c r="H296">
        <v>10</v>
      </c>
      <c r="I296" t="str">
        <f>VLOOKUP(C296,Aux_Club!$G$3:$H$67,2,FALSE)</f>
        <v>Talleres (C)</v>
      </c>
      <c r="J296">
        <f>VLOOKUP(A296,Aux_Torneo!$A$2:$C$39,3,FALSE)</f>
        <v>14</v>
      </c>
      <c r="K296">
        <f>_xlfn.XLOOKUP(A296,Aux_Torneo!A:A,Aux_Torneo!D:D)</f>
        <v>8</v>
      </c>
      <c r="L296" t="str">
        <f>_xlfn.XLOOKUP(A296,Aux_Torneo!A:A,Aux_Torneo!B:B)</f>
        <v>Con</v>
      </c>
      <c r="M296" s="2">
        <f t="shared" si="4"/>
        <v>0.46666666666666667</v>
      </c>
      <c r="N296" s="2">
        <f>VLOOKUP(J296,Calculos!$A$3:$D$67,2,FALSE)</f>
        <v>0.7</v>
      </c>
      <c r="O296" s="2">
        <f>VLOOKUP(J296,Calculos!$A$3:$D$72,3,FALSE)</f>
        <v>0.45592592592592612</v>
      </c>
      <c r="P296" s="5">
        <f>IF(VLOOKUP(J296,Calculos!$A$3:$D$68,3,FALSE)&gt;M296,0,1)</f>
        <v>1</v>
      </c>
    </row>
    <row r="297" spans="1:16">
      <c r="A297" t="s">
        <v>63</v>
      </c>
      <c r="B297">
        <v>16</v>
      </c>
      <c r="C297" t="s">
        <v>41</v>
      </c>
      <c r="D297">
        <v>38</v>
      </c>
      <c r="E297">
        <v>30</v>
      </c>
      <c r="F297">
        <v>9</v>
      </c>
      <c r="G297">
        <v>11</v>
      </c>
      <c r="H297">
        <v>10</v>
      </c>
      <c r="I297" t="str">
        <f>VLOOKUP(C297,Aux_Club!$G$3:$H$67,2,FALSE)</f>
        <v>Olimpo</v>
      </c>
      <c r="J297">
        <f>VLOOKUP(A297,Aux_Torneo!$A$2:$C$39,3,FALSE)</f>
        <v>14</v>
      </c>
      <c r="K297">
        <f>_xlfn.XLOOKUP(A297,Aux_Torneo!A:A,Aux_Torneo!D:D)</f>
        <v>8</v>
      </c>
      <c r="L297" t="str">
        <f>_xlfn.XLOOKUP(A297,Aux_Torneo!A:A,Aux_Torneo!B:B)</f>
        <v>Con</v>
      </c>
      <c r="M297" s="2">
        <f t="shared" si="4"/>
        <v>0.42222222222222222</v>
      </c>
      <c r="N297" s="2">
        <f>VLOOKUP(J297,Calculos!$A$3:$D$67,2,FALSE)</f>
        <v>0.7</v>
      </c>
      <c r="O297" s="2">
        <f>VLOOKUP(J297,Calculos!$A$3:$D$72,3,FALSE)</f>
        <v>0.45592592592592612</v>
      </c>
      <c r="P297" s="5">
        <f>IF(VLOOKUP(J297,Calculos!$A$3:$D$68,3,FALSE)&gt;M297,0,1)</f>
        <v>0</v>
      </c>
    </row>
    <row r="298" spans="1:16">
      <c r="A298" t="s">
        <v>63</v>
      </c>
      <c r="B298">
        <v>17</v>
      </c>
      <c r="C298" t="s">
        <v>46</v>
      </c>
      <c r="D298">
        <v>37</v>
      </c>
      <c r="E298">
        <v>30</v>
      </c>
      <c r="F298">
        <v>10</v>
      </c>
      <c r="G298">
        <v>7</v>
      </c>
      <c r="H298">
        <v>13</v>
      </c>
      <c r="I298" t="str">
        <f>VLOOKUP(C298,Aux_Club!$G$3:$H$67,2,FALSE)</f>
        <v>Atl Rafaela</v>
      </c>
      <c r="J298">
        <f>VLOOKUP(A298,Aux_Torneo!$A$2:$C$39,3,FALSE)</f>
        <v>14</v>
      </c>
      <c r="K298">
        <f>_xlfn.XLOOKUP(A298,Aux_Torneo!A:A,Aux_Torneo!D:D)</f>
        <v>8</v>
      </c>
      <c r="L298" t="str">
        <f>_xlfn.XLOOKUP(A298,Aux_Torneo!A:A,Aux_Torneo!B:B)</f>
        <v>Con</v>
      </c>
      <c r="M298" s="2">
        <f t="shared" si="4"/>
        <v>0.41111111111111109</v>
      </c>
      <c r="N298" s="2">
        <f>VLOOKUP(J298,Calculos!$A$3:$D$67,2,FALSE)</f>
        <v>0.7</v>
      </c>
      <c r="O298" s="2">
        <f>VLOOKUP(J298,Calculos!$A$3:$D$72,3,FALSE)</f>
        <v>0.45592592592592612</v>
      </c>
      <c r="P298" s="5">
        <f>IF(VLOOKUP(J298,Calculos!$A$3:$D$68,3,FALSE)&gt;M298,0,1)</f>
        <v>0</v>
      </c>
    </row>
    <row r="299" spans="1:16">
      <c r="A299" t="s">
        <v>63</v>
      </c>
      <c r="B299">
        <v>18</v>
      </c>
      <c r="C299" t="s">
        <v>58</v>
      </c>
      <c r="D299">
        <v>37</v>
      </c>
      <c r="E299">
        <v>30</v>
      </c>
      <c r="F299">
        <v>10</v>
      </c>
      <c r="G299">
        <v>7</v>
      </c>
      <c r="H299">
        <v>13</v>
      </c>
      <c r="I299" t="str">
        <f>VLOOKUP(C299,Aux_Club!$G$3:$H$67,2,FALSE)</f>
        <v>Temperley</v>
      </c>
      <c r="J299">
        <f>VLOOKUP(A299,Aux_Torneo!$A$2:$C$39,3,FALSE)</f>
        <v>14</v>
      </c>
      <c r="K299">
        <f>_xlfn.XLOOKUP(A299,Aux_Torneo!A:A,Aux_Torneo!D:D)</f>
        <v>8</v>
      </c>
      <c r="L299" t="str">
        <f>_xlfn.XLOOKUP(A299,Aux_Torneo!A:A,Aux_Torneo!B:B)</f>
        <v>Con</v>
      </c>
      <c r="M299" s="2">
        <f t="shared" si="4"/>
        <v>0.41111111111111109</v>
      </c>
      <c r="N299" s="2">
        <f>VLOOKUP(J299,Calculos!$A$3:$D$67,2,FALSE)</f>
        <v>0.7</v>
      </c>
      <c r="O299" s="2">
        <f>VLOOKUP(J299,Calculos!$A$3:$D$72,3,FALSE)</f>
        <v>0.45592592592592612</v>
      </c>
      <c r="P299" s="5">
        <f>IF(VLOOKUP(J299,Calculos!$A$3:$D$68,3,FALSE)&gt;M299,0,1)</f>
        <v>0</v>
      </c>
    </row>
    <row r="300" spans="1:16">
      <c r="A300" t="s">
        <v>63</v>
      </c>
      <c r="B300">
        <v>19</v>
      </c>
      <c r="C300" t="s">
        <v>21</v>
      </c>
      <c r="D300">
        <v>37</v>
      </c>
      <c r="E300">
        <v>30</v>
      </c>
      <c r="F300">
        <v>10</v>
      </c>
      <c r="G300">
        <v>7</v>
      </c>
      <c r="H300">
        <v>13</v>
      </c>
      <c r="I300" t="str">
        <f>VLOOKUP(C300,Aux_Club!$G$3:$H$67,2,FALSE)</f>
        <v>Velez</v>
      </c>
      <c r="J300">
        <f>VLOOKUP(A300,Aux_Torneo!$A$2:$C$39,3,FALSE)</f>
        <v>14</v>
      </c>
      <c r="K300">
        <f>_xlfn.XLOOKUP(A300,Aux_Torneo!A:A,Aux_Torneo!D:D)</f>
        <v>8</v>
      </c>
      <c r="L300" t="str">
        <f>_xlfn.XLOOKUP(A300,Aux_Torneo!A:A,Aux_Torneo!B:B)</f>
        <v>Con</v>
      </c>
      <c r="M300" s="2">
        <f t="shared" si="4"/>
        <v>0.41111111111111109</v>
      </c>
      <c r="N300" s="2">
        <f>VLOOKUP(J300,Calculos!$A$3:$D$67,2,FALSE)</f>
        <v>0.7</v>
      </c>
      <c r="O300" s="2">
        <f>VLOOKUP(J300,Calculos!$A$3:$D$72,3,FALSE)</f>
        <v>0.45592592592592612</v>
      </c>
      <c r="P300" s="5">
        <f>IF(VLOOKUP(J300,Calculos!$A$3:$D$68,3,FALSE)&gt;M300,0,1)</f>
        <v>0</v>
      </c>
    </row>
    <row r="301" spans="1:16">
      <c r="A301" t="s">
        <v>63</v>
      </c>
      <c r="B301">
        <v>20</v>
      </c>
      <c r="C301" t="s">
        <v>62</v>
      </c>
      <c r="D301">
        <v>34</v>
      </c>
      <c r="E301">
        <v>30</v>
      </c>
      <c r="F301">
        <v>8</v>
      </c>
      <c r="G301">
        <v>10</v>
      </c>
      <c r="H301">
        <v>12</v>
      </c>
      <c r="I301" t="str">
        <f>VLOOKUP(C301,Aux_Club!$G$3:$H$67,2,FALSE)</f>
        <v>Patronato</v>
      </c>
      <c r="J301">
        <f>VLOOKUP(A301,Aux_Torneo!$A$2:$C$39,3,FALSE)</f>
        <v>14</v>
      </c>
      <c r="K301">
        <f>_xlfn.XLOOKUP(A301,Aux_Torneo!A:A,Aux_Torneo!D:D)</f>
        <v>8</v>
      </c>
      <c r="L301" t="str">
        <f>_xlfn.XLOOKUP(A301,Aux_Torneo!A:A,Aux_Torneo!B:B)</f>
        <v>Con</v>
      </c>
      <c r="M301" s="2">
        <f t="shared" si="4"/>
        <v>0.37777777777777777</v>
      </c>
      <c r="N301" s="2">
        <f>VLOOKUP(J301,Calculos!$A$3:$D$67,2,FALSE)</f>
        <v>0.7</v>
      </c>
      <c r="O301" s="2">
        <f>VLOOKUP(J301,Calculos!$A$3:$D$72,3,FALSE)</f>
        <v>0.45592592592592612</v>
      </c>
      <c r="P301" s="5">
        <f>IF(VLOOKUP(J301,Calculos!$A$3:$D$68,3,FALSE)&gt;M301,0,1)</f>
        <v>0</v>
      </c>
    </row>
    <row r="302" spans="1:16">
      <c r="A302" t="s">
        <v>63</v>
      </c>
      <c r="B302">
        <v>21</v>
      </c>
      <c r="C302" t="s">
        <v>29</v>
      </c>
      <c r="D302">
        <v>33</v>
      </c>
      <c r="E302">
        <v>30</v>
      </c>
      <c r="F302">
        <v>8</v>
      </c>
      <c r="G302">
        <v>9</v>
      </c>
      <c r="H302">
        <v>13</v>
      </c>
      <c r="I302" t="str">
        <f>VLOOKUP(C302,Aux_Club!$G$3:$H$67,2,FALSE)</f>
        <v>Atl Tucuman</v>
      </c>
      <c r="J302">
        <f>VLOOKUP(A302,Aux_Torneo!$A$2:$C$39,3,FALSE)</f>
        <v>14</v>
      </c>
      <c r="K302">
        <f>_xlfn.XLOOKUP(A302,Aux_Torneo!A:A,Aux_Torneo!D:D)</f>
        <v>8</v>
      </c>
      <c r="L302" t="str">
        <f>_xlfn.XLOOKUP(A302,Aux_Torneo!A:A,Aux_Torneo!B:B)</f>
        <v>Con</v>
      </c>
      <c r="M302" s="2">
        <f t="shared" si="4"/>
        <v>0.36666666666666664</v>
      </c>
      <c r="N302" s="2">
        <f>VLOOKUP(J302,Calculos!$A$3:$D$67,2,FALSE)</f>
        <v>0.7</v>
      </c>
      <c r="O302" s="2">
        <f>VLOOKUP(J302,Calculos!$A$3:$D$72,3,FALSE)</f>
        <v>0.45592592592592612</v>
      </c>
      <c r="P302" s="5">
        <f>IF(VLOOKUP(J302,Calculos!$A$3:$D$68,3,FALSE)&gt;M302,0,1)</f>
        <v>0</v>
      </c>
    </row>
    <row r="303" spans="1:16">
      <c r="A303" t="s">
        <v>63</v>
      </c>
      <c r="B303">
        <v>22</v>
      </c>
      <c r="C303" t="s">
        <v>45</v>
      </c>
      <c r="D303">
        <v>33</v>
      </c>
      <c r="E303">
        <v>30</v>
      </c>
      <c r="F303">
        <v>7</v>
      </c>
      <c r="G303">
        <v>12</v>
      </c>
      <c r="H303">
        <v>11</v>
      </c>
      <c r="I303" t="str">
        <f>VLOOKUP(C303,Aux_Club!$G$3:$H$67,2,FALSE)</f>
        <v>San Martin (SJ)</v>
      </c>
      <c r="J303">
        <f>VLOOKUP(A303,Aux_Torneo!$A$2:$C$39,3,FALSE)</f>
        <v>14</v>
      </c>
      <c r="K303">
        <f>_xlfn.XLOOKUP(A303,Aux_Torneo!A:A,Aux_Torneo!D:D)</f>
        <v>8</v>
      </c>
      <c r="L303" t="str">
        <f>_xlfn.XLOOKUP(A303,Aux_Torneo!A:A,Aux_Torneo!B:B)</f>
        <v>Con</v>
      </c>
      <c r="M303" s="2">
        <f t="shared" si="4"/>
        <v>0.36666666666666664</v>
      </c>
      <c r="N303" s="2">
        <f>VLOOKUP(J303,Calculos!$A$3:$D$67,2,FALSE)</f>
        <v>0.7</v>
      </c>
      <c r="O303" s="2">
        <f>VLOOKUP(J303,Calculos!$A$3:$D$72,3,FALSE)</f>
        <v>0.45592592592592612</v>
      </c>
      <c r="P303" s="5">
        <f>IF(VLOOKUP(J303,Calculos!$A$3:$D$68,3,FALSE)&gt;M303,0,1)</f>
        <v>0</v>
      </c>
    </row>
    <row r="304" spans="1:16">
      <c r="A304" t="s">
        <v>63</v>
      </c>
      <c r="B304">
        <v>23</v>
      </c>
      <c r="C304" t="s">
        <v>47</v>
      </c>
      <c r="D304">
        <v>32</v>
      </c>
      <c r="E304">
        <v>30</v>
      </c>
      <c r="F304">
        <v>8</v>
      </c>
      <c r="G304">
        <v>8</v>
      </c>
      <c r="H304">
        <v>14</v>
      </c>
      <c r="I304" t="str">
        <f>VLOOKUP(C304,Aux_Club!$G$3:$H$67,2,FALSE)</f>
        <v>Union</v>
      </c>
      <c r="J304">
        <f>VLOOKUP(A304,Aux_Torneo!$A$2:$C$39,3,FALSE)</f>
        <v>14</v>
      </c>
      <c r="K304">
        <f>_xlfn.XLOOKUP(A304,Aux_Torneo!A:A,Aux_Torneo!D:D)</f>
        <v>8</v>
      </c>
      <c r="L304" t="str">
        <f>_xlfn.XLOOKUP(A304,Aux_Torneo!A:A,Aux_Torneo!B:B)</f>
        <v>Con</v>
      </c>
      <c r="M304" s="2">
        <f t="shared" si="4"/>
        <v>0.35555555555555557</v>
      </c>
      <c r="N304" s="2">
        <f>VLOOKUP(J304,Calculos!$A$3:$D$67,2,FALSE)</f>
        <v>0.7</v>
      </c>
      <c r="O304" s="2">
        <f>VLOOKUP(J304,Calculos!$A$3:$D$72,3,FALSE)</f>
        <v>0.45592592592592612</v>
      </c>
      <c r="P304" s="5">
        <f>IF(VLOOKUP(J304,Calculos!$A$3:$D$68,3,FALSE)&gt;M304,0,1)</f>
        <v>0</v>
      </c>
    </row>
    <row r="305" spans="1:16">
      <c r="A305" t="s">
        <v>63</v>
      </c>
      <c r="B305">
        <v>24</v>
      </c>
      <c r="C305" t="s">
        <v>36</v>
      </c>
      <c r="D305">
        <v>31</v>
      </c>
      <c r="E305">
        <v>30</v>
      </c>
      <c r="F305">
        <v>8</v>
      </c>
      <c r="G305">
        <v>7</v>
      </c>
      <c r="H305">
        <v>15</v>
      </c>
      <c r="I305" t="str">
        <f>VLOOKUP(C305,Aux_Club!$G$3:$H$67,2,FALSE)</f>
        <v>Tigre</v>
      </c>
      <c r="J305">
        <f>VLOOKUP(A305,Aux_Torneo!$A$2:$C$39,3,FALSE)</f>
        <v>14</v>
      </c>
      <c r="K305">
        <f>_xlfn.XLOOKUP(A305,Aux_Torneo!A:A,Aux_Torneo!D:D)</f>
        <v>8</v>
      </c>
      <c r="L305" t="str">
        <f>_xlfn.XLOOKUP(A305,Aux_Torneo!A:A,Aux_Torneo!B:B)</f>
        <v>Con</v>
      </c>
      <c r="M305" s="2">
        <f t="shared" si="4"/>
        <v>0.34444444444444444</v>
      </c>
      <c r="N305" s="2">
        <f>VLOOKUP(J305,Calculos!$A$3:$D$67,2,FALSE)</f>
        <v>0.7</v>
      </c>
      <c r="O305" s="2">
        <f>VLOOKUP(J305,Calculos!$A$3:$D$72,3,FALSE)</f>
        <v>0.45592592592592612</v>
      </c>
      <c r="P305" s="5">
        <f>IF(VLOOKUP(J305,Calculos!$A$3:$D$68,3,FALSE)&gt;M305,0,1)</f>
        <v>0</v>
      </c>
    </row>
    <row r="306" spans="1:16">
      <c r="A306" t="s">
        <v>63</v>
      </c>
      <c r="B306">
        <v>25</v>
      </c>
      <c r="C306" t="s">
        <v>35</v>
      </c>
      <c r="D306">
        <v>29</v>
      </c>
      <c r="E306">
        <v>30</v>
      </c>
      <c r="F306">
        <v>6</v>
      </c>
      <c r="G306">
        <v>11</v>
      </c>
      <c r="H306">
        <v>13</v>
      </c>
      <c r="I306" t="str">
        <f>VLOOKUP(C306,Aux_Club!$G$3:$H$67,2,FALSE)</f>
        <v>Huracan</v>
      </c>
      <c r="J306">
        <f>VLOOKUP(A306,Aux_Torneo!$A$2:$C$39,3,FALSE)</f>
        <v>14</v>
      </c>
      <c r="K306">
        <f>_xlfn.XLOOKUP(A306,Aux_Torneo!A:A,Aux_Torneo!D:D)</f>
        <v>8</v>
      </c>
      <c r="L306" t="str">
        <f>_xlfn.XLOOKUP(A306,Aux_Torneo!A:A,Aux_Torneo!B:B)</f>
        <v>Con</v>
      </c>
      <c r="M306" s="2">
        <f t="shared" si="4"/>
        <v>0.32222222222222224</v>
      </c>
      <c r="N306" s="2">
        <f>VLOOKUP(J306,Calculos!$A$3:$D$67,2,FALSE)</f>
        <v>0.7</v>
      </c>
      <c r="O306" s="2">
        <f>VLOOKUP(J306,Calculos!$A$3:$D$72,3,FALSE)</f>
        <v>0.45592592592592612</v>
      </c>
      <c r="P306" s="5">
        <f>IF(VLOOKUP(J306,Calculos!$A$3:$D$68,3,FALSE)&gt;M306,0,1)</f>
        <v>0</v>
      </c>
    </row>
    <row r="307" spans="1:16">
      <c r="A307" t="s">
        <v>63</v>
      </c>
      <c r="B307">
        <v>26</v>
      </c>
      <c r="C307" t="s">
        <v>57</v>
      </c>
      <c r="D307">
        <v>28</v>
      </c>
      <c r="E307">
        <v>30</v>
      </c>
      <c r="F307">
        <v>7</v>
      </c>
      <c r="G307">
        <v>7</v>
      </c>
      <c r="H307">
        <v>16</v>
      </c>
      <c r="I307" t="str">
        <f>VLOOKUP(C307,Aux_Club!$G$3:$H$67,2,FALSE)</f>
        <v>Sarmiento (J)</v>
      </c>
      <c r="J307">
        <f>VLOOKUP(A307,Aux_Torneo!$A$2:$C$39,3,FALSE)</f>
        <v>14</v>
      </c>
      <c r="K307">
        <f>_xlfn.XLOOKUP(A307,Aux_Torneo!A:A,Aux_Torneo!D:D)</f>
        <v>8</v>
      </c>
      <c r="L307" t="str">
        <f>_xlfn.XLOOKUP(A307,Aux_Torneo!A:A,Aux_Torneo!B:B)</f>
        <v>Con</v>
      </c>
      <c r="M307" s="2">
        <f t="shared" si="4"/>
        <v>0.31111111111111112</v>
      </c>
      <c r="N307" s="2">
        <f>VLOOKUP(J307,Calculos!$A$3:$D$67,2,FALSE)</f>
        <v>0.7</v>
      </c>
      <c r="O307" s="2">
        <f>VLOOKUP(J307,Calculos!$A$3:$D$72,3,FALSE)</f>
        <v>0.45592592592592612</v>
      </c>
      <c r="P307" s="5">
        <f>IF(VLOOKUP(J307,Calculos!$A$3:$D$68,3,FALSE)&gt;M307,0,1)</f>
        <v>0</v>
      </c>
    </row>
    <row r="308" spans="1:16">
      <c r="A308" t="s">
        <v>63</v>
      </c>
      <c r="B308">
        <v>27</v>
      </c>
      <c r="C308" t="s">
        <v>28</v>
      </c>
      <c r="D308">
        <v>27</v>
      </c>
      <c r="E308">
        <v>30</v>
      </c>
      <c r="F308">
        <v>7</v>
      </c>
      <c r="G308">
        <v>6</v>
      </c>
      <c r="H308">
        <v>17</v>
      </c>
      <c r="I308" t="str">
        <f>VLOOKUP(C308,Aux_Club!$G$3:$H$67,2,FALSE)</f>
        <v>Arsenal</v>
      </c>
      <c r="J308">
        <f>VLOOKUP(A308,Aux_Torneo!$A$2:$C$39,3,FALSE)</f>
        <v>14</v>
      </c>
      <c r="K308">
        <f>_xlfn.XLOOKUP(A308,Aux_Torneo!A:A,Aux_Torneo!D:D)</f>
        <v>8</v>
      </c>
      <c r="L308" t="str">
        <f>_xlfn.XLOOKUP(A308,Aux_Torneo!A:A,Aux_Torneo!B:B)</f>
        <v>Con</v>
      </c>
      <c r="M308" s="2">
        <f t="shared" si="4"/>
        <v>0.3</v>
      </c>
      <c r="N308" s="2">
        <f>VLOOKUP(J308,Calculos!$A$3:$D$67,2,FALSE)</f>
        <v>0.7</v>
      </c>
      <c r="O308" s="2">
        <f>VLOOKUP(J308,Calculos!$A$3:$D$72,3,FALSE)</f>
        <v>0.45592592592592612</v>
      </c>
      <c r="P308" s="5">
        <f>IF(VLOOKUP(J308,Calculos!$A$3:$D$68,3,FALSE)&gt;M308,0,1)</f>
        <v>0</v>
      </c>
    </row>
    <row r="309" spans="1:16">
      <c r="A309" t="s">
        <v>63</v>
      </c>
      <c r="B309">
        <v>28</v>
      </c>
      <c r="C309" t="s">
        <v>44</v>
      </c>
      <c r="D309">
        <v>26</v>
      </c>
      <c r="E309">
        <v>30</v>
      </c>
      <c r="F309">
        <v>5</v>
      </c>
      <c r="G309">
        <v>11</v>
      </c>
      <c r="H309">
        <v>14</v>
      </c>
      <c r="I309" t="str">
        <f>VLOOKUP(C309,Aux_Club!$G$3:$H$67,2,FALSE)</f>
        <v>Belgrano</v>
      </c>
      <c r="J309">
        <f>VLOOKUP(A309,Aux_Torneo!$A$2:$C$39,3,FALSE)</f>
        <v>14</v>
      </c>
      <c r="K309">
        <f>_xlfn.XLOOKUP(A309,Aux_Torneo!A:A,Aux_Torneo!D:D)</f>
        <v>8</v>
      </c>
      <c r="L309" t="str">
        <f>_xlfn.XLOOKUP(A309,Aux_Torneo!A:A,Aux_Torneo!B:B)</f>
        <v>Con</v>
      </c>
      <c r="M309" s="2">
        <f t="shared" si="4"/>
        <v>0.28888888888888886</v>
      </c>
      <c r="N309" s="2">
        <f>VLOOKUP(J309,Calculos!$A$3:$D$67,2,FALSE)</f>
        <v>0.7</v>
      </c>
      <c r="O309" s="2">
        <f>VLOOKUP(J309,Calculos!$A$3:$D$72,3,FALSE)</f>
        <v>0.45592592592592612</v>
      </c>
      <c r="P309" s="5">
        <f>IF(VLOOKUP(J309,Calculos!$A$3:$D$68,3,FALSE)&gt;M309,0,1)</f>
        <v>0</v>
      </c>
    </row>
    <row r="310" spans="1:16">
      <c r="A310" t="s">
        <v>63</v>
      </c>
      <c r="B310">
        <v>29</v>
      </c>
      <c r="C310" t="s">
        <v>40</v>
      </c>
      <c r="D310">
        <v>25</v>
      </c>
      <c r="E310">
        <v>30</v>
      </c>
      <c r="F310">
        <v>6</v>
      </c>
      <c r="G310">
        <v>7</v>
      </c>
      <c r="H310">
        <v>17</v>
      </c>
      <c r="I310" t="str">
        <f>VLOOKUP(C310,Aux_Club!$G$3:$H$67,2,FALSE)</f>
        <v>Quilmes</v>
      </c>
      <c r="J310">
        <f>VLOOKUP(A310,Aux_Torneo!$A$2:$C$39,3,FALSE)</f>
        <v>14</v>
      </c>
      <c r="K310">
        <f>_xlfn.XLOOKUP(A310,Aux_Torneo!A:A,Aux_Torneo!D:D)</f>
        <v>8</v>
      </c>
      <c r="L310" t="str">
        <f>_xlfn.XLOOKUP(A310,Aux_Torneo!A:A,Aux_Torneo!B:B)</f>
        <v>Con</v>
      </c>
      <c r="M310" s="2">
        <f t="shared" si="4"/>
        <v>0.27777777777777779</v>
      </c>
      <c r="N310" s="2">
        <f>VLOOKUP(J310,Calculos!$A$3:$D$67,2,FALSE)</f>
        <v>0.7</v>
      </c>
      <c r="O310" s="2">
        <f>VLOOKUP(J310,Calculos!$A$3:$D$72,3,FALSE)</f>
        <v>0.45592592592592612</v>
      </c>
      <c r="P310" s="5">
        <f>IF(VLOOKUP(J310,Calculos!$A$3:$D$68,3,FALSE)&gt;M310,0,1)</f>
        <v>0</v>
      </c>
    </row>
    <row r="311" spans="1:16">
      <c r="A311" t="s">
        <v>63</v>
      </c>
      <c r="B311">
        <v>30</v>
      </c>
      <c r="C311" t="s">
        <v>56</v>
      </c>
      <c r="D311">
        <v>25</v>
      </c>
      <c r="E311">
        <v>30</v>
      </c>
      <c r="F311">
        <v>5</v>
      </c>
      <c r="G311">
        <v>10</v>
      </c>
      <c r="H311">
        <v>15</v>
      </c>
      <c r="I311" t="str">
        <f>VLOOKUP(C311,Aux_Club!$G$3:$H$67,2,FALSE)</f>
        <v>Aldosivi</v>
      </c>
      <c r="J311">
        <f>VLOOKUP(A311,Aux_Torneo!$A$2:$C$39,3,FALSE)</f>
        <v>14</v>
      </c>
      <c r="K311">
        <f>_xlfn.XLOOKUP(A311,Aux_Torneo!A:A,Aux_Torneo!D:D)</f>
        <v>8</v>
      </c>
      <c r="L311" t="str">
        <f>_xlfn.XLOOKUP(A311,Aux_Torneo!A:A,Aux_Torneo!B:B)</f>
        <v>Con</v>
      </c>
      <c r="M311" s="2">
        <f t="shared" si="4"/>
        <v>0.27777777777777779</v>
      </c>
      <c r="N311" s="2">
        <f>VLOOKUP(J311,Calculos!$A$3:$D$67,2,FALSE)</f>
        <v>0.7</v>
      </c>
      <c r="O311" s="2">
        <f>VLOOKUP(J311,Calculos!$A$3:$D$72,3,FALSE)</f>
        <v>0.45592592592592612</v>
      </c>
      <c r="P311" s="5">
        <f>IF(VLOOKUP(J311,Calculos!$A$3:$D$68,3,FALSE)&gt;M311,0,1)</f>
        <v>0</v>
      </c>
    </row>
    <row r="312" spans="1:16">
      <c r="A312" t="s">
        <v>65</v>
      </c>
      <c r="B312">
        <v>1</v>
      </c>
      <c r="C312" t="s">
        <v>27</v>
      </c>
      <c r="D312">
        <v>58</v>
      </c>
      <c r="E312">
        <v>27</v>
      </c>
      <c r="F312">
        <v>18</v>
      </c>
      <c r="G312">
        <v>4</v>
      </c>
      <c r="H312">
        <v>5</v>
      </c>
      <c r="I312" t="str">
        <f>VLOOKUP(C312,Aux_Club!$G$3:$H$67,2,FALSE)</f>
        <v>Boca Juniors</v>
      </c>
      <c r="J312">
        <f>VLOOKUP(A312,Aux_Torneo!$A$2:$C$39,3,FALSE)</f>
        <v>15</v>
      </c>
      <c r="K312">
        <f>_xlfn.XLOOKUP(A312,Aux_Torneo!A:A,Aux_Torneo!D:D)</f>
        <v>9</v>
      </c>
      <c r="L312" t="str">
        <f>_xlfn.XLOOKUP(A312,Aux_Torneo!A:A,Aux_Torneo!B:B)</f>
        <v>Con</v>
      </c>
      <c r="M312" s="2">
        <f t="shared" si="4"/>
        <v>0.71604938271604934</v>
      </c>
      <c r="N312" s="2">
        <f>VLOOKUP(J312,Calculos!$A$3:$D$67,2,FALSE)</f>
        <v>0.71604938271604934</v>
      </c>
      <c r="O312" s="2">
        <f>VLOOKUP(J312,Calculos!$A$3:$D$72,3,FALSE)</f>
        <v>0.45326278659611985</v>
      </c>
      <c r="P312" s="5">
        <f>IF(VLOOKUP(J312,Calculos!$A$3:$D$68,3,FALSE)&gt;M312,0,1)</f>
        <v>1</v>
      </c>
    </row>
    <row r="313" spans="1:16">
      <c r="A313" t="s">
        <v>65</v>
      </c>
      <c r="B313">
        <v>2</v>
      </c>
      <c r="C313" t="s">
        <v>33</v>
      </c>
      <c r="D313">
        <v>56</v>
      </c>
      <c r="E313">
        <v>27</v>
      </c>
      <c r="F313">
        <v>17</v>
      </c>
      <c r="G313">
        <v>5</v>
      </c>
      <c r="H313">
        <v>5</v>
      </c>
      <c r="I313" t="str">
        <f>VLOOKUP(C313,Aux_Club!$G$3:$H$67,2,FALSE)</f>
        <v>Godoy Cruz</v>
      </c>
      <c r="J313">
        <f>VLOOKUP(A313,Aux_Torneo!$A$2:$C$39,3,FALSE)</f>
        <v>15</v>
      </c>
      <c r="K313">
        <f>_xlfn.XLOOKUP(A313,Aux_Torneo!A:A,Aux_Torneo!D:D)</f>
        <v>9</v>
      </c>
      <c r="L313" t="str">
        <f>_xlfn.XLOOKUP(A313,Aux_Torneo!A:A,Aux_Torneo!B:B)</f>
        <v>Con</v>
      </c>
      <c r="M313" s="2">
        <f t="shared" si="4"/>
        <v>0.69135802469135799</v>
      </c>
      <c r="N313" s="2">
        <f>VLOOKUP(J313,Calculos!$A$3:$D$67,2,FALSE)</f>
        <v>0.71604938271604934</v>
      </c>
      <c r="O313" s="2">
        <f>VLOOKUP(J313,Calculos!$A$3:$D$72,3,FALSE)</f>
        <v>0.45326278659611985</v>
      </c>
      <c r="P313" s="5">
        <f>IF(VLOOKUP(J313,Calculos!$A$3:$D$68,3,FALSE)&gt;M313,0,1)</f>
        <v>1</v>
      </c>
    </row>
    <row r="314" spans="1:16">
      <c r="A314" t="s">
        <v>65</v>
      </c>
      <c r="B314">
        <v>3</v>
      </c>
      <c r="C314" t="s">
        <v>23</v>
      </c>
      <c r="D314">
        <v>50</v>
      </c>
      <c r="E314">
        <v>27</v>
      </c>
      <c r="F314">
        <v>14</v>
      </c>
      <c r="G314">
        <v>8</v>
      </c>
      <c r="H314">
        <v>5</v>
      </c>
      <c r="I314" t="str">
        <f>VLOOKUP(C314,Aux_Club!$G$3:$H$67,2,FALSE)</f>
        <v>San Lorenzo</v>
      </c>
      <c r="J314">
        <f>VLOOKUP(A314,Aux_Torneo!$A$2:$C$39,3,FALSE)</f>
        <v>15</v>
      </c>
      <c r="K314">
        <f>_xlfn.XLOOKUP(A314,Aux_Torneo!A:A,Aux_Torneo!D:D)</f>
        <v>9</v>
      </c>
      <c r="L314" t="str">
        <f>_xlfn.XLOOKUP(A314,Aux_Torneo!A:A,Aux_Torneo!B:B)</f>
        <v>Con</v>
      </c>
      <c r="M314" s="2">
        <f t="shared" si="4"/>
        <v>0.61728395061728392</v>
      </c>
      <c r="N314" s="2">
        <f>VLOOKUP(J314,Calculos!$A$3:$D$67,2,FALSE)</f>
        <v>0.71604938271604934</v>
      </c>
      <c r="O314" s="2">
        <f>VLOOKUP(J314,Calculos!$A$3:$D$72,3,FALSE)</f>
        <v>0.45326278659611985</v>
      </c>
      <c r="P314" s="5">
        <f>IF(VLOOKUP(J314,Calculos!$A$3:$D$68,3,FALSE)&gt;M314,0,1)</f>
        <v>1</v>
      </c>
    </row>
    <row r="315" spans="1:16">
      <c r="A315" t="s">
        <v>65</v>
      </c>
      <c r="B315">
        <v>4</v>
      </c>
      <c r="C315" t="s">
        <v>35</v>
      </c>
      <c r="D315">
        <v>48</v>
      </c>
      <c r="E315">
        <v>27</v>
      </c>
      <c r="F315">
        <v>13</v>
      </c>
      <c r="G315">
        <v>9</v>
      </c>
      <c r="H315">
        <v>5</v>
      </c>
      <c r="I315" t="str">
        <f>VLOOKUP(C315,Aux_Club!$G$3:$H$67,2,FALSE)</f>
        <v>Huracan</v>
      </c>
      <c r="J315">
        <f>VLOOKUP(A315,Aux_Torneo!$A$2:$C$39,3,FALSE)</f>
        <v>15</v>
      </c>
      <c r="K315">
        <f>_xlfn.XLOOKUP(A315,Aux_Torneo!A:A,Aux_Torneo!D:D)</f>
        <v>9</v>
      </c>
      <c r="L315" t="str">
        <f>_xlfn.XLOOKUP(A315,Aux_Torneo!A:A,Aux_Torneo!B:B)</f>
        <v>Con</v>
      </c>
      <c r="M315" s="2">
        <f t="shared" si="4"/>
        <v>0.59259259259259256</v>
      </c>
      <c r="N315" s="2">
        <f>VLOOKUP(J315,Calculos!$A$3:$D$67,2,FALSE)</f>
        <v>0.71604938271604934</v>
      </c>
      <c r="O315" s="2">
        <f>VLOOKUP(J315,Calculos!$A$3:$D$72,3,FALSE)</f>
        <v>0.45326278659611985</v>
      </c>
      <c r="P315" s="5">
        <f>IF(VLOOKUP(J315,Calculos!$A$3:$D$68,3,FALSE)&gt;M315,0,1)</f>
        <v>1</v>
      </c>
    </row>
    <row r="316" spans="1:16">
      <c r="A316" t="s">
        <v>65</v>
      </c>
      <c r="B316">
        <v>5</v>
      </c>
      <c r="C316" t="s">
        <v>64</v>
      </c>
      <c r="D316">
        <v>46</v>
      </c>
      <c r="E316">
        <v>27</v>
      </c>
      <c r="F316">
        <v>13</v>
      </c>
      <c r="G316">
        <v>7</v>
      </c>
      <c r="H316">
        <v>7</v>
      </c>
      <c r="I316" t="str">
        <f>VLOOKUP(C316,Aux_Club!$G$3:$H$67,2,FALSE)</f>
        <v>Talleres (C)</v>
      </c>
      <c r="J316">
        <f>VLOOKUP(A316,Aux_Torneo!$A$2:$C$39,3,FALSE)</f>
        <v>15</v>
      </c>
      <c r="K316">
        <f>_xlfn.XLOOKUP(A316,Aux_Torneo!A:A,Aux_Torneo!D:D)</f>
        <v>9</v>
      </c>
      <c r="L316" t="str">
        <f>_xlfn.XLOOKUP(A316,Aux_Torneo!A:A,Aux_Torneo!B:B)</f>
        <v>Con</v>
      </c>
      <c r="M316" s="2">
        <f t="shared" si="4"/>
        <v>0.5679012345679012</v>
      </c>
      <c r="N316" s="2">
        <f>VLOOKUP(J316,Calculos!$A$3:$D$67,2,FALSE)</f>
        <v>0.71604938271604934</v>
      </c>
      <c r="O316" s="2">
        <f>VLOOKUP(J316,Calculos!$A$3:$D$72,3,FALSE)</f>
        <v>0.45326278659611985</v>
      </c>
      <c r="P316" s="5">
        <f>IF(VLOOKUP(J316,Calculos!$A$3:$D$68,3,FALSE)&gt;M316,0,1)</f>
        <v>1</v>
      </c>
    </row>
    <row r="317" spans="1:16">
      <c r="A317" t="s">
        <v>65</v>
      </c>
      <c r="B317">
        <v>6</v>
      </c>
      <c r="C317" t="s">
        <v>20</v>
      </c>
      <c r="D317">
        <v>46</v>
      </c>
      <c r="E317">
        <v>27</v>
      </c>
      <c r="F317">
        <v>13</v>
      </c>
      <c r="G317">
        <v>7</v>
      </c>
      <c r="H317">
        <v>7</v>
      </c>
      <c r="I317" t="str">
        <f>VLOOKUP(C317,Aux_Club!$G$3:$H$67,2,FALSE)</f>
        <v>Independiente</v>
      </c>
      <c r="J317">
        <f>VLOOKUP(A317,Aux_Torneo!$A$2:$C$39,3,FALSE)</f>
        <v>15</v>
      </c>
      <c r="K317">
        <f>_xlfn.XLOOKUP(A317,Aux_Torneo!A:A,Aux_Torneo!D:D)</f>
        <v>9</v>
      </c>
      <c r="L317" t="str">
        <f>_xlfn.XLOOKUP(A317,Aux_Torneo!A:A,Aux_Torneo!B:B)</f>
        <v>Con</v>
      </c>
      <c r="M317" s="2">
        <f t="shared" si="4"/>
        <v>0.5679012345679012</v>
      </c>
      <c r="N317" s="2">
        <f>VLOOKUP(J317,Calculos!$A$3:$D$67,2,FALSE)</f>
        <v>0.71604938271604934</v>
      </c>
      <c r="O317" s="2">
        <f>VLOOKUP(J317,Calculos!$A$3:$D$72,3,FALSE)</f>
        <v>0.45326278659611985</v>
      </c>
      <c r="P317" s="5">
        <f>IF(VLOOKUP(J317,Calculos!$A$3:$D$68,3,FALSE)&gt;M317,0,1)</f>
        <v>1</v>
      </c>
    </row>
    <row r="318" spans="1:16">
      <c r="A318" t="s">
        <v>65</v>
      </c>
      <c r="B318">
        <v>7</v>
      </c>
      <c r="C318" t="s">
        <v>32</v>
      </c>
      <c r="D318">
        <v>45</v>
      </c>
      <c r="E318">
        <v>27</v>
      </c>
      <c r="F318">
        <v>13</v>
      </c>
      <c r="G318">
        <v>6</v>
      </c>
      <c r="H318">
        <v>8</v>
      </c>
      <c r="I318" t="str">
        <f>VLOOKUP(C318,Aux_Club!$G$3:$H$67,2,FALSE)</f>
        <v>Racing Club</v>
      </c>
      <c r="J318">
        <f>VLOOKUP(A318,Aux_Torneo!$A$2:$C$39,3,FALSE)</f>
        <v>15</v>
      </c>
      <c r="K318">
        <f>_xlfn.XLOOKUP(A318,Aux_Torneo!A:A,Aux_Torneo!D:D)</f>
        <v>9</v>
      </c>
      <c r="L318" t="str">
        <f>_xlfn.XLOOKUP(A318,Aux_Torneo!A:A,Aux_Torneo!B:B)</f>
        <v>Con</v>
      </c>
      <c r="M318" s="2">
        <f t="shared" si="4"/>
        <v>0.55555555555555558</v>
      </c>
      <c r="N318" s="2">
        <f>VLOOKUP(J318,Calculos!$A$3:$D$67,2,FALSE)</f>
        <v>0.71604938271604934</v>
      </c>
      <c r="O318" s="2">
        <f>VLOOKUP(J318,Calculos!$A$3:$D$72,3,FALSE)</f>
        <v>0.45326278659611985</v>
      </c>
      <c r="P318" s="5">
        <f>IF(VLOOKUP(J318,Calculos!$A$3:$D$68,3,FALSE)&gt;M318,0,1)</f>
        <v>1</v>
      </c>
    </row>
    <row r="319" spans="1:16">
      <c r="A319" t="s">
        <v>65</v>
      </c>
      <c r="B319">
        <v>8</v>
      </c>
      <c r="C319" t="s">
        <v>30</v>
      </c>
      <c r="D319">
        <v>45</v>
      </c>
      <c r="E319">
        <v>27</v>
      </c>
      <c r="F319">
        <v>13</v>
      </c>
      <c r="G319">
        <v>6</v>
      </c>
      <c r="H319">
        <v>8</v>
      </c>
      <c r="I319" t="str">
        <f>VLOOKUP(C319,Aux_Club!$G$3:$H$67,2,FALSE)</f>
        <v>River Plate</v>
      </c>
      <c r="J319">
        <f>VLOOKUP(A319,Aux_Torneo!$A$2:$C$39,3,FALSE)</f>
        <v>15</v>
      </c>
      <c r="K319">
        <f>_xlfn.XLOOKUP(A319,Aux_Torneo!A:A,Aux_Torneo!D:D)</f>
        <v>9</v>
      </c>
      <c r="L319" t="str">
        <f>_xlfn.XLOOKUP(A319,Aux_Torneo!A:A,Aux_Torneo!B:B)</f>
        <v>Con</v>
      </c>
      <c r="M319" s="2">
        <f t="shared" si="4"/>
        <v>0.55555555555555558</v>
      </c>
      <c r="N319" s="2">
        <f>VLOOKUP(J319,Calculos!$A$3:$D$67,2,FALSE)</f>
        <v>0.71604938271604934</v>
      </c>
      <c r="O319" s="2">
        <f>VLOOKUP(J319,Calculos!$A$3:$D$72,3,FALSE)</f>
        <v>0.45326278659611985</v>
      </c>
      <c r="P319" s="5">
        <f>IF(VLOOKUP(J319,Calculos!$A$3:$D$68,3,FALSE)&gt;M319,0,1)</f>
        <v>1</v>
      </c>
    </row>
    <row r="320" spans="1:16">
      <c r="A320" t="s">
        <v>65</v>
      </c>
      <c r="B320">
        <v>9</v>
      </c>
      <c r="C320" t="s">
        <v>54</v>
      </c>
      <c r="D320">
        <v>44</v>
      </c>
      <c r="E320">
        <v>27</v>
      </c>
      <c r="F320">
        <v>13</v>
      </c>
      <c r="G320">
        <v>5</v>
      </c>
      <c r="H320">
        <v>9</v>
      </c>
      <c r="I320" t="str">
        <f>VLOOKUP(C320,Aux_Club!$G$3:$H$67,2,FALSE)</f>
        <v>Def y Justicia</v>
      </c>
      <c r="J320">
        <f>VLOOKUP(A320,Aux_Torneo!$A$2:$C$39,3,FALSE)</f>
        <v>15</v>
      </c>
      <c r="K320">
        <f>_xlfn.XLOOKUP(A320,Aux_Torneo!A:A,Aux_Torneo!D:D)</f>
        <v>9</v>
      </c>
      <c r="L320" t="str">
        <f>_xlfn.XLOOKUP(A320,Aux_Torneo!A:A,Aux_Torneo!B:B)</f>
        <v>Con</v>
      </c>
      <c r="M320" s="2">
        <f t="shared" si="4"/>
        <v>0.54320987654320985</v>
      </c>
      <c r="N320" s="2">
        <f>VLOOKUP(J320,Calculos!$A$3:$D$67,2,FALSE)</f>
        <v>0.71604938271604934</v>
      </c>
      <c r="O320" s="2">
        <f>VLOOKUP(J320,Calculos!$A$3:$D$72,3,FALSE)</f>
        <v>0.45326278659611985</v>
      </c>
      <c r="P320" s="5">
        <f>IF(VLOOKUP(J320,Calculos!$A$3:$D$68,3,FALSE)&gt;M320,0,1)</f>
        <v>1</v>
      </c>
    </row>
    <row r="321" spans="1:16">
      <c r="A321" t="s">
        <v>65</v>
      </c>
      <c r="B321">
        <v>10</v>
      </c>
      <c r="C321" t="s">
        <v>47</v>
      </c>
      <c r="D321">
        <v>43</v>
      </c>
      <c r="E321">
        <v>27</v>
      </c>
      <c r="F321">
        <v>11</v>
      </c>
      <c r="G321">
        <v>10</v>
      </c>
      <c r="H321">
        <v>6</v>
      </c>
      <c r="I321" t="str">
        <f>VLOOKUP(C321,Aux_Club!$G$3:$H$67,2,FALSE)</f>
        <v>Union</v>
      </c>
      <c r="J321">
        <f>VLOOKUP(A321,Aux_Torneo!$A$2:$C$39,3,FALSE)</f>
        <v>15</v>
      </c>
      <c r="K321">
        <f>_xlfn.XLOOKUP(A321,Aux_Torneo!A:A,Aux_Torneo!D:D)</f>
        <v>9</v>
      </c>
      <c r="L321" t="str">
        <f>_xlfn.XLOOKUP(A321,Aux_Torneo!A:A,Aux_Torneo!B:B)</f>
        <v>Con</v>
      </c>
      <c r="M321" s="2">
        <f t="shared" si="4"/>
        <v>0.53086419753086422</v>
      </c>
      <c r="N321" s="2">
        <f>VLOOKUP(J321,Calculos!$A$3:$D$67,2,FALSE)</f>
        <v>0.71604938271604934</v>
      </c>
      <c r="O321" s="2">
        <f>VLOOKUP(J321,Calculos!$A$3:$D$72,3,FALSE)</f>
        <v>0.45326278659611985</v>
      </c>
      <c r="P321" s="5">
        <f>IF(VLOOKUP(J321,Calculos!$A$3:$D$68,3,FALSE)&gt;M321,0,1)</f>
        <v>1</v>
      </c>
    </row>
    <row r="322" spans="1:16">
      <c r="A322" t="s">
        <v>65</v>
      </c>
      <c r="B322">
        <v>11</v>
      </c>
      <c r="C322" t="s">
        <v>19</v>
      </c>
      <c r="D322">
        <v>41</v>
      </c>
      <c r="E322">
        <v>27</v>
      </c>
      <c r="F322">
        <v>11</v>
      </c>
      <c r="G322">
        <v>8</v>
      </c>
      <c r="H322">
        <v>8</v>
      </c>
      <c r="I322" t="str">
        <f>VLOOKUP(C322,Aux_Club!$G$3:$H$67,2,FALSE)</f>
        <v>Colon</v>
      </c>
      <c r="J322">
        <f>VLOOKUP(A322,Aux_Torneo!$A$2:$C$39,3,FALSE)</f>
        <v>15</v>
      </c>
      <c r="K322">
        <f>_xlfn.XLOOKUP(A322,Aux_Torneo!A:A,Aux_Torneo!D:D)</f>
        <v>9</v>
      </c>
      <c r="L322" t="str">
        <f>_xlfn.XLOOKUP(A322,Aux_Torneo!A:A,Aux_Torneo!B:B)</f>
        <v>Con</v>
      </c>
      <c r="M322" s="2">
        <f t="shared" si="4"/>
        <v>0.50617283950617287</v>
      </c>
      <c r="N322" s="2">
        <f>VLOOKUP(J322,Calculos!$A$3:$D$67,2,FALSE)</f>
        <v>0.71604938271604934</v>
      </c>
      <c r="O322" s="2">
        <f>VLOOKUP(J322,Calculos!$A$3:$D$72,3,FALSE)</f>
        <v>0.45326278659611985</v>
      </c>
      <c r="P322" s="5">
        <f>IF(VLOOKUP(J322,Calculos!$A$3:$D$68,3,FALSE)&gt;M322,0,1)</f>
        <v>1</v>
      </c>
    </row>
    <row r="323" spans="1:16">
      <c r="A323" t="s">
        <v>65</v>
      </c>
      <c r="B323">
        <v>12</v>
      </c>
      <c r="C323" t="s">
        <v>22</v>
      </c>
      <c r="D323">
        <v>41</v>
      </c>
      <c r="E323">
        <v>27</v>
      </c>
      <c r="F323">
        <v>12</v>
      </c>
      <c r="G323">
        <v>5</v>
      </c>
      <c r="H323">
        <v>10</v>
      </c>
      <c r="I323" t="str">
        <f>VLOOKUP(C323,Aux_Club!$G$3:$H$67,2,FALSE)</f>
        <v>Argentinos</v>
      </c>
      <c r="J323">
        <f>VLOOKUP(A323,Aux_Torneo!$A$2:$C$39,3,FALSE)</f>
        <v>15</v>
      </c>
      <c r="K323">
        <f>_xlfn.XLOOKUP(A323,Aux_Torneo!A:A,Aux_Torneo!D:D)</f>
        <v>9</v>
      </c>
      <c r="L323" t="str">
        <f>_xlfn.XLOOKUP(A323,Aux_Torneo!A:A,Aux_Torneo!B:B)</f>
        <v>Con</v>
      </c>
      <c r="M323" s="2">
        <f t="shared" ref="M323:M386" si="5">D323/(E323*3)</f>
        <v>0.50617283950617287</v>
      </c>
      <c r="N323" s="2">
        <f>VLOOKUP(J323,Calculos!$A$3:$D$67,2,FALSE)</f>
        <v>0.71604938271604934</v>
      </c>
      <c r="O323" s="2">
        <f>VLOOKUP(J323,Calculos!$A$3:$D$72,3,FALSE)</f>
        <v>0.45326278659611985</v>
      </c>
      <c r="P323" s="5">
        <f>IF(VLOOKUP(J323,Calculos!$A$3:$D$68,3,FALSE)&gt;M323,0,1)</f>
        <v>1</v>
      </c>
    </row>
    <row r="324" spans="1:16">
      <c r="A324" t="s">
        <v>65</v>
      </c>
      <c r="B324">
        <v>13</v>
      </c>
      <c r="C324" t="s">
        <v>44</v>
      </c>
      <c r="D324">
        <v>40</v>
      </c>
      <c r="E324">
        <v>27</v>
      </c>
      <c r="F324">
        <v>10</v>
      </c>
      <c r="G324">
        <v>10</v>
      </c>
      <c r="H324">
        <v>7</v>
      </c>
      <c r="I324" t="str">
        <f>VLOOKUP(C324,Aux_Club!$G$3:$H$67,2,FALSE)</f>
        <v>Belgrano</v>
      </c>
      <c r="J324">
        <f>VLOOKUP(A324,Aux_Torneo!$A$2:$C$39,3,FALSE)</f>
        <v>15</v>
      </c>
      <c r="K324">
        <f>_xlfn.XLOOKUP(A324,Aux_Torneo!A:A,Aux_Torneo!D:D)</f>
        <v>9</v>
      </c>
      <c r="L324" t="str">
        <f>_xlfn.XLOOKUP(A324,Aux_Torneo!A:A,Aux_Torneo!B:B)</f>
        <v>Con</v>
      </c>
      <c r="M324" s="2">
        <f t="shared" si="5"/>
        <v>0.49382716049382713</v>
      </c>
      <c r="N324" s="2">
        <f>VLOOKUP(J324,Calculos!$A$3:$D$67,2,FALSE)</f>
        <v>0.71604938271604934</v>
      </c>
      <c r="O324" s="2">
        <f>VLOOKUP(J324,Calculos!$A$3:$D$72,3,FALSE)</f>
        <v>0.45326278659611985</v>
      </c>
      <c r="P324" s="5">
        <f>IF(VLOOKUP(J324,Calculos!$A$3:$D$68,3,FALSE)&gt;M324,0,1)</f>
        <v>1</v>
      </c>
    </row>
    <row r="325" spans="1:16">
      <c r="A325" t="s">
        <v>65</v>
      </c>
      <c r="B325">
        <v>14</v>
      </c>
      <c r="C325" t="s">
        <v>21</v>
      </c>
      <c r="D325">
        <v>38</v>
      </c>
      <c r="E325">
        <v>27</v>
      </c>
      <c r="F325">
        <v>10</v>
      </c>
      <c r="G325">
        <v>8</v>
      </c>
      <c r="H325">
        <v>9</v>
      </c>
      <c r="I325" t="str">
        <f>VLOOKUP(C325,Aux_Club!$G$3:$H$67,2,FALSE)</f>
        <v>Velez</v>
      </c>
      <c r="J325">
        <f>VLOOKUP(A325,Aux_Torneo!$A$2:$C$39,3,FALSE)</f>
        <v>15</v>
      </c>
      <c r="K325">
        <f>_xlfn.XLOOKUP(A325,Aux_Torneo!A:A,Aux_Torneo!D:D)</f>
        <v>9</v>
      </c>
      <c r="L325" t="str">
        <f>_xlfn.XLOOKUP(A325,Aux_Torneo!A:A,Aux_Torneo!B:B)</f>
        <v>Con</v>
      </c>
      <c r="M325" s="2">
        <f t="shared" si="5"/>
        <v>0.46913580246913578</v>
      </c>
      <c r="N325" s="2">
        <f>VLOOKUP(J325,Calculos!$A$3:$D$67,2,FALSE)</f>
        <v>0.71604938271604934</v>
      </c>
      <c r="O325" s="2">
        <f>VLOOKUP(J325,Calculos!$A$3:$D$72,3,FALSE)</f>
        <v>0.45326278659611985</v>
      </c>
      <c r="P325" s="5">
        <f>IF(VLOOKUP(J325,Calculos!$A$3:$D$68,3,FALSE)&gt;M325,0,1)</f>
        <v>1</v>
      </c>
    </row>
    <row r="326" spans="1:16">
      <c r="A326" t="s">
        <v>65</v>
      </c>
      <c r="B326">
        <v>15</v>
      </c>
      <c r="C326" t="s">
        <v>29</v>
      </c>
      <c r="D326">
        <v>36</v>
      </c>
      <c r="E326">
        <v>27</v>
      </c>
      <c r="F326">
        <v>8</v>
      </c>
      <c r="G326">
        <v>12</v>
      </c>
      <c r="H326">
        <v>7</v>
      </c>
      <c r="I326" t="str">
        <f>VLOOKUP(C326,Aux_Club!$G$3:$H$67,2,FALSE)</f>
        <v>Atl Tucuman</v>
      </c>
      <c r="J326">
        <f>VLOOKUP(A326,Aux_Torneo!$A$2:$C$39,3,FALSE)</f>
        <v>15</v>
      </c>
      <c r="K326">
        <f>_xlfn.XLOOKUP(A326,Aux_Torneo!A:A,Aux_Torneo!D:D)</f>
        <v>9</v>
      </c>
      <c r="L326" t="str">
        <f>_xlfn.XLOOKUP(A326,Aux_Torneo!A:A,Aux_Torneo!B:B)</f>
        <v>Con</v>
      </c>
      <c r="M326" s="2">
        <f t="shared" si="5"/>
        <v>0.44444444444444442</v>
      </c>
      <c r="N326" s="2">
        <f>VLOOKUP(J326,Calculos!$A$3:$D$67,2,FALSE)</f>
        <v>0.71604938271604934</v>
      </c>
      <c r="O326" s="2">
        <f>VLOOKUP(J326,Calculos!$A$3:$D$72,3,FALSE)</f>
        <v>0.45326278659611985</v>
      </c>
      <c r="P326" s="5">
        <f>IF(VLOOKUP(J326,Calculos!$A$3:$D$68,3,FALSE)&gt;M326,0,1)</f>
        <v>0</v>
      </c>
    </row>
    <row r="327" spans="1:16">
      <c r="A327" t="s">
        <v>65</v>
      </c>
      <c r="B327">
        <v>16</v>
      </c>
      <c r="C327" t="s">
        <v>24</v>
      </c>
      <c r="D327">
        <v>36</v>
      </c>
      <c r="E327">
        <v>27</v>
      </c>
      <c r="F327">
        <v>10</v>
      </c>
      <c r="G327">
        <v>6</v>
      </c>
      <c r="H327">
        <v>11</v>
      </c>
      <c r="I327" t="str">
        <f>VLOOKUP(C327,Aux_Club!$G$3:$H$67,2,FALSE)</f>
        <v>Estudiantes (LP)</v>
      </c>
      <c r="J327">
        <f>VLOOKUP(A327,Aux_Torneo!$A$2:$C$39,3,FALSE)</f>
        <v>15</v>
      </c>
      <c r="K327">
        <f>_xlfn.XLOOKUP(A327,Aux_Torneo!A:A,Aux_Torneo!D:D)</f>
        <v>9</v>
      </c>
      <c r="L327" t="str">
        <f>_xlfn.XLOOKUP(A327,Aux_Torneo!A:A,Aux_Torneo!B:B)</f>
        <v>Con</v>
      </c>
      <c r="M327" s="2">
        <f t="shared" si="5"/>
        <v>0.44444444444444442</v>
      </c>
      <c r="N327" s="2">
        <f>VLOOKUP(J327,Calculos!$A$3:$D$67,2,FALSE)</f>
        <v>0.71604938271604934</v>
      </c>
      <c r="O327" s="2">
        <f>VLOOKUP(J327,Calculos!$A$3:$D$72,3,FALSE)</f>
        <v>0.45326278659611985</v>
      </c>
      <c r="P327" s="5">
        <f>IF(VLOOKUP(J327,Calculos!$A$3:$D$68,3,FALSE)&gt;M327,0,1)</f>
        <v>0</v>
      </c>
    </row>
    <row r="328" spans="1:16">
      <c r="A328" t="s">
        <v>65</v>
      </c>
      <c r="B328">
        <v>17</v>
      </c>
      <c r="C328" t="s">
        <v>17</v>
      </c>
      <c r="D328">
        <v>35</v>
      </c>
      <c r="E328">
        <v>27</v>
      </c>
      <c r="F328">
        <v>9</v>
      </c>
      <c r="G328">
        <v>8</v>
      </c>
      <c r="H328">
        <v>10</v>
      </c>
      <c r="I328" t="str">
        <f>VLOOKUP(C328,Aux_Club!$G$3:$H$67,2,FALSE)</f>
        <v>Banfield</v>
      </c>
      <c r="J328">
        <f>VLOOKUP(A328,Aux_Torneo!$A$2:$C$39,3,FALSE)</f>
        <v>15</v>
      </c>
      <c r="K328">
        <f>_xlfn.XLOOKUP(A328,Aux_Torneo!A:A,Aux_Torneo!D:D)</f>
        <v>9</v>
      </c>
      <c r="L328" t="str">
        <f>_xlfn.XLOOKUP(A328,Aux_Torneo!A:A,Aux_Torneo!B:B)</f>
        <v>Con</v>
      </c>
      <c r="M328" s="2">
        <f t="shared" si="5"/>
        <v>0.43209876543209874</v>
      </c>
      <c r="N328" s="2">
        <f>VLOOKUP(J328,Calculos!$A$3:$D$67,2,FALSE)</f>
        <v>0.71604938271604934</v>
      </c>
      <c r="O328" s="2">
        <f>VLOOKUP(J328,Calculos!$A$3:$D$72,3,FALSE)</f>
        <v>0.45326278659611985</v>
      </c>
      <c r="P328" s="5">
        <f>IF(VLOOKUP(J328,Calculos!$A$3:$D$68,3,FALSE)&gt;M328,0,1)</f>
        <v>0</v>
      </c>
    </row>
    <row r="329" spans="1:16">
      <c r="A329" t="s">
        <v>65</v>
      </c>
      <c r="B329">
        <v>18</v>
      </c>
      <c r="C329" t="s">
        <v>45</v>
      </c>
      <c r="D329">
        <v>33</v>
      </c>
      <c r="E329">
        <v>27</v>
      </c>
      <c r="F329">
        <v>9</v>
      </c>
      <c r="G329">
        <v>6</v>
      </c>
      <c r="H329">
        <v>12</v>
      </c>
      <c r="I329" t="str">
        <f>VLOOKUP(C329,Aux_Club!$G$3:$H$67,2,FALSE)</f>
        <v>San Martin (SJ)</v>
      </c>
      <c r="J329">
        <f>VLOOKUP(A329,Aux_Torneo!$A$2:$C$39,3,FALSE)</f>
        <v>15</v>
      </c>
      <c r="K329">
        <f>_xlfn.XLOOKUP(A329,Aux_Torneo!A:A,Aux_Torneo!D:D)</f>
        <v>9</v>
      </c>
      <c r="L329" t="str">
        <f>_xlfn.XLOOKUP(A329,Aux_Torneo!A:A,Aux_Torneo!B:B)</f>
        <v>Con</v>
      </c>
      <c r="M329" s="2">
        <f t="shared" si="5"/>
        <v>0.40740740740740738</v>
      </c>
      <c r="N329" s="2">
        <f>VLOOKUP(J329,Calculos!$A$3:$D$67,2,FALSE)</f>
        <v>0.71604938271604934</v>
      </c>
      <c r="O329" s="2">
        <f>VLOOKUP(J329,Calculos!$A$3:$D$72,3,FALSE)</f>
        <v>0.45326278659611985</v>
      </c>
      <c r="P329" s="5">
        <f>IF(VLOOKUP(J329,Calculos!$A$3:$D$68,3,FALSE)&gt;M329,0,1)</f>
        <v>0</v>
      </c>
    </row>
    <row r="330" spans="1:16">
      <c r="A330" t="s">
        <v>65</v>
      </c>
      <c r="B330">
        <v>19</v>
      </c>
      <c r="C330" t="s">
        <v>62</v>
      </c>
      <c r="D330">
        <v>33</v>
      </c>
      <c r="E330">
        <v>27</v>
      </c>
      <c r="F330">
        <v>8</v>
      </c>
      <c r="G330">
        <v>9</v>
      </c>
      <c r="H330">
        <v>10</v>
      </c>
      <c r="I330" t="str">
        <f>VLOOKUP(C330,Aux_Club!$G$3:$H$67,2,FALSE)</f>
        <v>Patronato</v>
      </c>
      <c r="J330">
        <f>VLOOKUP(A330,Aux_Torneo!$A$2:$C$39,3,FALSE)</f>
        <v>15</v>
      </c>
      <c r="K330">
        <f>_xlfn.XLOOKUP(A330,Aux_Torneo!A:A,Aux_Torneo!D:D)</f>
        <v>9</v>
      </c>
      <c r="L330" t="str">
        <f>_xlfn.XLOOKUP(A330,Aux_Torneo!A:A,Aux_Torneo!B:B)</f>
        <v>Con</v>
      </c>
      <c r="M330" s="2">
        <f t="shared" si="5"/>
        <v>0.40740740740740738</v>
      </c>
      <c r="N330" s="2">
        <f>VLOOKUP(J330,Calculos!$A$3:$D$67,2,FALSE)</f>
        <v>0.71604938271604934</v>
      </c>
      <c r="O330" s="2">
        <f>VLOOKUP(J330,Calculos!$A$3:$D$72,3,FALSE)</f>
        <v>0.45326278659611985</v>
      </c>
      <c r="P330" s="5">
        <f>IF(VLOOKUP(J330,Calculos!$A$3:$D$68,3,FALSE)&gt;M330,0,1)</f>
        <v>0</v>
      </c>
    </row>
    <row r="331" spans="1:16">
      <c r="A331" t="s">
        <v>65</v>
      </c>
      <c r="B331">
        <v>20</v>
      </c>
      <c r="C331" t="s">
        <v>26</v>
      </c>
      <c r="D331">
        <v>32</v>
      </c>
      <c r="E331">
        <v>27</v>
      </c>
      <c r="F331">
        <v>8</v>
      </c>
      <c r="G331">
        <v>8</v>
      </c>
      <c r="H331">
        <v>11</v>
      </c>
      <c r="I331" t="str">
        <f>VLOOKUP(C331,Aux_Club!$G$3:$H$67,2,FALSE)</f>
        <v>Rosario Central</v>
      </c>
      <c r="J331">
        <f>VLOOKUP(A331,Aux_Torneo!$A$2:$C$39,3,FALSE)</f>
        <v>15</v>
      </c>
      <c r="K331">
        <f>_xlfn.XLOOKUP(A331,Aux_Torneo!A:A,Aux_Torneo!D:D)</f>
        <v>9</v>
      </c>
      <c r="L331" t="str">
        <f>_xlfn.XLOOKUP(A331,Aux_Torneo!A:A,Aux_Torneo!B:B)</f>
        <v>Con</v>
      </c>
      <c r="M331" s="2">
        <f t="shared" si="5"/>
        <v>0.39506172839506171</v>
      </c>
      <c r="N331" s="2">
        <f>VLOOKUP(J331,Calculos!$A$3:$D$67,2,FALSE)</f>
        <v>0.71604938271604934</v>
      </c>
      <c r="O331" s="2">
        <f>VLOOKUP(J331,Calculos!$A$3:$D$72,3,FALSE)</f>
        <v>0.45326278659611985</v>
      </c>
      <c r="P331" s="5">
        <f>IF(VLOOKUP(J331,Calculos!$A$3:$D$68,3,FALSE)&gt;M331,0,1)</f>
        <v>0</v>
      </c>
    </row>
    <row r="332" spans="1:16">
      <c r="A332" t="s">
        <v>65</v>
      </c>
      <c r="B332">
        <v>21</v>
      </c>
      <c r="C332" t="s">
        <v>18</v>
      </c>
      <c r="D332">
        <v>29</v>
      </c>
      <c r="E332">
        <v>27</v>
      </c>
      <c r="F332">
        <v>8</v>
      </c>
      <c r="G332">
        <v>6</v>
      </c>
      <c r="H332">
        <v>13</v>
      </c>
      <c r="I332" t="str">
        <f>VLOOKUP(C332,Aux_Club!$G$3:$H$67,2,FALSE)</f>
        <v>Newells</v>
      </c>
      <c r="J332">
        <f>VLOOKUP(A332,Aux_Torneo!$A$2:$C$39,3,FALSE)</f>
        <v>15</v>
      </c>
      <c r="K332">
        <f>_xlfn.XLOOKUP(A332,Aux_Torneo!A:A,Aux_Torneo!D:D)</f>
        <v>9</v>
      </c>
      <c r="L332" t="str">
        <f>_xlfn.XLOOKUP(A332,Aux_Torneo!A:A,Aux_Torneo!B:B)</f>
        <v>Con</v>
      </c>
      <c r="M332" s="2">
        <f t="shared" si="5"/>
        <v>0.35802469135802467</v>
      </c>
      <c r="N332" s="2">
        <f>VLOOKUP(J332,Calculos!$A$3:$D$67,2,FALSE)</f>
        <v>0.71604938271604934</v>
      </c>
      <c r="O332" s="2">
        <f>VLOOKUP(J332,Calculos!$A$3:$D$72,3,FALSE)</f>
        <v>0.45326278659611985</v>
      </c>
      <c r="P332" s="5">
        <f>IF(VLOOKUP(J332,Calculos!$A$3:$D$68,3,FALSE)&gt;M332,0,1)</f>
        <v>0</v>
      </c>
    </row>
    <row r="333" spans="1:16">
      <c r="A333" t="s">
        <v>65</v>
      </c>
      <c r="B333">
        <v>22</v>
      </c>
      <c r="C333" t="s">
        <v>25</v>
      </c>
      <c r="D333">
        <v>29</v>
      </c>
      <c r="E333">
        <v>27</v>
      </c>
      <c r="F333">
        <v>6</v>
      </c>
      <c r="G333">
        <v>11</v>
      </c>
      <c r="H333">
        <v>10</v>
      </c>
      <c r="I333" t="str">
        <f>VLOOKUP(C333,Aux_Club!$G$3:$H$67,2,FALSE)</f>
        <v>Lanus</v>
      </c>
      <c r="J333">
        <f>VLOOKUP(A333,Aux_Torneo!$A$2:$C$39,3,FALSE)</f>
        <v>15</v>
      </c>
      <c r="K333">
        <f>_xlfn.XLOOKUP(A333,Aux_Torneo!A:A,Aux_Torneo!D:D)</f>
        <v>9</v>
      </c>
      <c r="L333" t="str">
        <f>_xlfn.XLOOKUP(A333,Aux_Torneo!A:A,Aux_Torneo!B:B)</f>
        <v>Con</v>
      </c>
      <c r="M333" s="2">
        <f t="shared" si="5"/>
        <v>0.35802469135802467</v>
      </c>
      <c r="N333" s="2">
        <f>VLOOKUP(J333,Calculos!$A$3:$D$67,2,FALSE)</f>
        <v>0.71604938271604934</v>
      </c>
      <c r="O333" s="2">
        <f>VLOOKUP(J333,Calculos!$A$3:$D$72,3,FALSE)</f>
        <v>0.45326278659611985</v>
      </c>
      <c r="P333" s="5">
        <f>IF(VLOOKUP(J333,Calculos!$A$3:$D$68,3,FALSE)&gt;M333,0,1)</f>
        <v>0</v>
      </c>
    </row>
    <row r="334" spans="1:16">
      <c r="A334" t="s">
        <v>65</v>
      </c>
      <c r="B334">
        <v>23</v>
      </c>
      <c r="C334" t="s">
        <v>34</v>
      </c>
      <c r="D334">
        <v>27</v>
      </c>
      <c r="E334">
        <v>27</v>
      </c>
      <c r="F334">
        <v>7</v>
      </c>
      <c r="G334">
        <v>6</v>
      </c>
      <c r="H334">
        <v>14</v>
      </c>
      <c r="I334" t="str">
        <f>VLOOKUP(C334,Aux_Club!$G$3:$H$67,2,FALSE)</f>
        <v>Gimnasia (LP)</v>
      </c>
      <c r="J334">
        <f>VLOOKUP(A334,Aux_Torneo!$A$2:$C$39,3,FALSE)</f>
        <v>15</v>
      </c>
      <c r="K334">
        <f>_xlfn.XLOOKUP(A334,Aux_Torneo!A:A,Aux_Torneo!D:D)</f>
        <v>9</v>
      </c>
      <c r="L334" t="str">
        <f>_xlfn.XLOOKUP(A334,Aux_Torneo!A:A,Aux_Torneo!B:B)</f>
        <v>Con</v>
      </c>
      <c r="M334" s="2">
        <f t="shared" si="5"/>
        <v>0.33333333333333331</v>
      </c>
      <c r="N334" s="2">
        <f>VLOOKUP(J334,Calculos!$A$3:$D$67,2,FALSE)</f>
        <v>0.71604938271604934</v>
      </c>
      <c r="O334" s="2">
        <f>VLOOKUP(J334,Calculos!$A$3:$D$72,3,FALSE)</f>
        <v>0.45326278659611985</v>
      </c>
      <c r="P334" s="5">
        <f>IF(VLOOKUP(J334,Calculos!$A$3:$D$68,3,FALSE)&gt;M334,0,1)</f>
        <v>0</v>
      </c>
    </row>
    <row r="335" spans="1:16">
      <c r="A335" t="s">
        <v>65</v>
      </c>
      <c r="B335">
        <v>24</v>
      </c>
      <c r="C335" t="s">
        <v>36</v>
      </c>
      <c r="D335">
        <v>24</v>
      </c>
      <c r="E335">
        <v>27</v>
      </c>
      <c r="F335">
        <v>4</v>
      </c>
      <c r="G335">
        <v>12</v>
      </c>
      <c r="H335">
        <v>11</v>
      </c>
      <c r="I335" t="str">
        <f>VLOOKUP(C335,Aux_Club!$G$3:$H$67,2,FALSE)</f>
        <v>Tigre</v>
      </c>
      <c r="J335">
        <f>VLOOKUP(A335,Aux_Torneo!$A$2:$C$39,3,FALSE)</f>
        <v>15</v>
      </c>
      <c r="K335">
        <f>_xlfn.XLOOKUP(A335,Aux_Torneo!A:A,Aux_Torneo!D:D)</f>
        <v>9</v>
      </c>
      <c r="L335" t="str">
        <f>_xlfn.XLOOKUP(A335,Aux_Torneo!A:A,Aux_Torneo!B:B)</f>
        <v>Con</v>
      </c>
      <c r="M335" s="2">
        <f t="shared" si="5"/>
        <v>0.29629629629629628</v>
      </c>
      <c r="N335" s="2">
        <f>VLOOKUP(J335,Calculos!$A$3:$D$67,2,FALSE)</f>
        <v>0.71604938271604934</v>
      </c>
      <c r="O335" s="2">
        <f>VLOOKUP(J335,Calculos!$A$3:$D$72,3,FALSE)</f>
        <v>0.45326278659611985</v>
      </c>
      <c r="P335" s="5">
        <f>IF(VLOOKUP(J335,Calculos!$A$3:$D$68,3,FALSE)&gt;M335,0,1)</f>
        <v>0</v>
      </c>
    </row>
    <row r="336" spans="1:16">
      <c r="A336" t="s">
        <v>65</v>
      </c>
      <c r="B336">
        <v>25</v>
      </c>
      <c r="C336" t="s">
        <v>58</v>
      </c>
      <c r="D336">
        <v>23</v>
      </c>
      <c r="E336">
        <v>27</v>
      </c>
      <c r="F336">
        <v>5</v>
      </c>
      <c r="G336">
        <v>8</v>
      </c>
      <c r="H336">
        <v>14</v>
      </c>
      <c r="I336" t="str">
        <f>VLOOKUP(C336,Aux_Club!$G$3:$H$67,2,FALSE)</f>
        <v>Temperley</v>
      </c>
      <c r="J336">
        <f>VLOOKUP(A336,Aux_Torneo!$A$2:$C$39,3,FALSE)</f>
        <v>15</v>
      </c>
      <c r="K336">
        <f>_xlfn.XLOOKUP(A336,Aux_Torneo!A:A,Aux_Torneo!D:D)</f>
        <v>9</v>
      </c>
      <c r="L336" t="str">
        <f>_xlfn.XLOOKUP(A336,Aux_Torneo!A:A,Aux_Torneo!B:B)</f>
        <v>Con</v>
      </c>
      <c r="M336" s="2">
        <f t="shared" si="5"/>
        <v>0.2839506172839506</v>
      </c>
      <c r="N336" s="2">
        <f>VLOOKUP(J336,Calculos!$A$3:$D$67,2,FALSE)</f>
        <v>0.71604938271604934</v>
      </c>
      <c r="O336" s="2">
        <f>VLOOKUP(J336,Calculos!$A$3:$D$72,3,FALSE)</f>
        <v>0.45326278659611985</v>
      </c>
      <c r="P336" s="5">
        <f>IF(VLOOKUP(J336,Calculos!$A$3:$D$68,3,FALSE)&gt;M336,0,1)</f>
        <v>0</v>
      </c>
    </row>
    <row r="337" spans="1:16">
      <c r="A337" t="s">
        <v>65</v>
      </c>
      <c r="B337">
        <v>26</v>
      </c>
      <c r="C337" t="s">
        <v>31</v>
      </c>
      <c r="D337">
        <v>18</v>
      </c>
      <c r="E337">
        <v>27</v>
      </c>
      <c r="F337">
        <v>4</v>
      </c>
      <c r="G337">
        <v>6</v>
      </c>
      <c r="H337">
        <v>17</v>
      </c>
      <c r="I337" t="str">
        <f>VLOOKUP(C337,Aux_Club!$G$3:$H$67,2,FALSE)</f>
        <v>Chacarita</v>
      </c>
      <c r="J337">
        <f>VLOOKUP(A337,Aux_Torneo!$A$2:$C$39,3,FALSE)</f>
        <v>15</v>
      </c>
      <c r="K337">
        <f>_xlfn.XLOOKUP(A337,Aux_Torneo!A:A,Aux_Torneo!D:D)</f>
        <v>9</v>
      </c>
      <c r="L337" t="str">
        <f>_xlfn.XLOOKUP(A337,Aux_Torneo!A:A,Aux_Torneo!B:B)</f>
        <v>Con</v>
      </c>
      <c r="M337" s="2">
        <f t="shared" si="5"/>
        <v>0.22222222222222221</v>
      </c>
      <c r="N337" s="2">
        <f>VLOOKUP(J337,Calculos!$A$3:$D$67,2,FALSE)</f>
        <v>0.71604938271604934</v>
      </c>
      <c r="O337" s="2">
        <f>VLOOKUP(J337,Calculos!$A$3:$D$72,3,FALSE)</f>
        <v>0.45326278659611985</v>
      </c>
      <c r="P337" s="5">
        <f>IF(VLOOKUP(J337,Calculos!$A$3:$D$68,3,FALSE)&gt;M337,0,1)</f>
        <v>0</v>
      </c>
    </row>
    <row r="338" spans="1:16">
      <c r="A338" t="s">
        <v>65</v>
      </c>
      <c r="B338">
        <v>27</v>
      </c>
      <c r="C338" t="s">
        <v>28</v>
      </c>
      <c r="D338">
        <v>17</v>
      </c>
      <c r="E338">
        <v>27</v>
      </c>
      <c r="F338">
        <v>3</v>
      </c>
      <c r="G338">
        <v>8</v>
      </c>
      <c r="H338">
        <v>16</v>
      </c>
      <c r="I338" t="str">
        <f>VLOOKUP(C338,Aux_Club!$G$3:$H$67,2,FALSE)</f>
        <v>Arsenal</v>
      </c>
      <c r="J338">
        <f>VLOOKUP(A338,Aux_Torneo!$A$2:$C$39,3,FALSE)</f>
        <v>15</v>
      </c>
      <c r="K338">
        <f>_xlfn.XLOOKUP(A338,Aux_Torneo!A:A,Aux_Torneo!D:D)</f>
        <v>9</v>
      </c>
      <c r="L338" t="str">
        <f>_xlfn.XLOOKUP(A338,Aux_Torneo!A:A,Aux_Torneo!B:B)</f>
        <v>Con</v>
      </c>
      <c r="M338" s="2">
        <f t="shared" si="5"/>
        <v>0.20987654320987653</v>
      </c>
      <c r="N338" s="2">
        <f>VLOOKUP(J338,Calculos!$A$3:$D$67,2,FALSE)</f>
        <v>0.71604938271604934</v>
      </c>
      <c r="O338" s="2">
        <f>VLOOKUP(J338,Calculos!$A$3:$D$72,3,FALSE)</f>
        <v>0.45326278659611985</v>
      </c>
      <c r="P338" s="5">
        <f>IF(VLOOKUP(J338,Calculos!$A$3:$D$68,3,FALSE)&gt;M338,0,1)</f>
        <v>0</v>
      </c>
    </row>
    <row r="339" spans="1:16">
      <c r="A339" t="s">
        <v>65</v>
      </c>
      <c r="B339">
        <v>28</v>
      </c>
      <c r="C339" t="s">
        <v>41</v>
      </c>
      <c r="D339">
        <v>15</v>
      </c>
      <c r="E339">
        <v>27</v>
      </c>
      <c r="F339">
        <v>3</v>
      </c>
      <c r="G339">
        <v>6</v>
      </c>
      <c r="H339">
        <v>18</v>
      </c>
      <c r="I339" t="str">
        <f>VLOOKUP(C339,Aux_Club!$G$3:$H$67,2,FALSE)</f>
        <v>Olimpo</v>
      </c>
      <c r="J339">
        <f>VLOOKUP(A339,Aux_Torneo!$A$2:$C$39,3,FALSE)</f>
        <v>15</v>
      </c>
      <c r="K339">
        <f>_xlfn.XLOOKUP(A339,Aux_Torneo!A:A,Aux_Torneo!D:D)</f>
        <v>9</v>
      </c>
      <c r="L339" t="str">
        <f>_xlfn.XLOOKUP(A339,Aux_Torneo!A:A,Aux_Torneo!B:B)</f>
        <v>Con</v>
      </c>
      <c r="M339" s="2">
        <f t="shared" si="5"/>
        <v>0.18518518518518517</v>
      </c>
      <c r="N339" s="2">
        <f>VLOOKUP(J339,Calculos!$A$3:$D$67,2,FALSE)</f>
        <v>0.71604938271604934</v>
      </c>
      <c r="O339" s="2">
        <f>VLOOKUP(J339,Calculos!$A$3:$D$72,3,FALSE)</f>
        <v>0.45326278659611985</v>
      </c>
      <c r="P339" s="5">
        <f>IF(VLOOKUP(J339,Calculos!$A$3:$D$68,3,FALSE)&gt;M339,0,1)</f>
        <v>0</v>
      </c>
    </row>
    <row r="340" spans="1:16">
      <c r="A340" t="s">
        <v>66</v>
      </c>
      <c r="B340">
        <v>1</v>
      </c>
      <c r="C340" t="s">
        <v>32</v>
      </c>
      <c r="D340">
        <v>57</v>
      </c>
      <c r="E340">
        <v>25</v>
      </c>
      <c r="F340">
        <v>17</v>
      </c>
      <c r="G340">
        <v>6</v>
      </c>
      <c r="H340">
        <v>2</v>
      </c>
      <c r="I340" t="str">
        <f>VLOOKUP(C340,Aux_Club!$G$3:$H$67,2,FALSE)</f>
        <v>Racing Club</v>
      </c>
      <c r="J340">
        <f>VLOOKUP(A340,Aux_Torneo!$A$2:$C$39,3,FALSE)</f>
        <v>16</v>
      </c>
      <c r="K340">
        <f>_xlfn.XLOOKUP(A340,Aux_Torneo!A:A,Aux_Torneo!D:D)</f>
        <v>10</v>
      </c>
      <c r="L340" t="str">
        <f>_xlfn.XLOOKUP(A340,Aux_Torneo!A:A,Aux_Torneo!B:B)</f>
        <v>Con</v>
      </c>
      <c r="M340" s="2">
        <f t="shared" si="5"/>
        <v>0.76</v>
      </c>
      <c r="N340" s="2">
        <f>VLOOKUP(J340,Calculos!$A$3:$D$67,2,FALSE)</f>
        <v>0.76</v>
      </c>
      <c r="O340" s="2">
        <f>VLOOKUP(J340,Calculos!$A$3:$D$72,3,FALSE)</f>
        <v>0.44769230769230772</v>
      </c>
      <c r="P340" s="5">
        <f>IF(VLOOKUP(J340,Calculos!$A$3:$D$68,3,FALSE)&gt;M340,0,1)</f>
        <v>1</v>
      </c>
    </row>
    <row r="341" spans="1:16">
      <c r="A341" t="s">
        <v>66</v>
      </c>
      <c r="B341">
        <v>2</v>
      </c>
      <c r="C341" t="s">
        <v>54</v>
      </c>
      <c r="D341">
        <v>53</v>
      </c>
      <c r="E341">
        <v>25</v>
      </c>
      <c r="F341">
        <v>15</v>
      </c>
      <c r="G341">
        <v>8</v>
      </c>
      <c r="H341">
        <v>2</v>
      </c>
      <c r="I341" t="str">
        <f>VLOOKUP(C341,Aux_Club!$G$3:$H$67,2,FALSE)</f>
        <v>Def y Justicia</v>
      </c>
      <c r="J341">
        <f>VLOOKUP(A341,Aux_Torneo!$A$2:$C$39,3,FALSE)</f>
        <v>16</v>
      </c>
      <c r="K341">
        <f>_xlfn.XLOOKUP(A341,Aux_Torneo!A:A,Aux_Torneo!D:D)</f>
        <v>10</v>
      </c>
      <c r="L341" t="str">
        <f>_xlfn.XLOOKUP(A341,Aux_Torneo!A:A,Aux_Torneo!B:B)</f>
        <v>Con</v>
      </c>
      <c r="M341" s="2">
        <f t="shared" si="5"/>
        <v>0.70666666666666667</v>
      </c>
      <c r="N341" s="2">
        <f>VLOOKUP(J341,Calculos!$A$3:$D$67,2,FALSE)</f>
        <v>0.76</v>
      </c>
      <c r="O341" s="2">
        <f>VLOOKUP(J341,Calculos!$A$3:$D$72,3,FALSE)</f>
        <v>0.44769230769230772</v>
      </c>
      <c r="P341" s="5">
        <f>IF(VLOOKUP(J341,Calculos!$A$3:$D$68,3,FALSE)&gt;M341,0,1)</f>
        <v>1</v>
      </c>
    </row>
    <row r="342" spans="1:16">
      <c r="A342" t="s">
        <v>66</v>
      </c>
      <c r="B342">
        <v>3</v>
      </c>
      <c r="C342" t="s">
        <v>27</v>
      </c>
      <c r="D342">
        <v>51</v>
      </c>
      <c r="E342">
        <v>25</v>
      </c>
      <c r="F342">
        <v>15</v>
      </c>
      <c r="G342">
        <v>6</v>
      </c>
      <c r="H342">
        <v>4</v>
      </c>
      <c r="I342" t="str">
        <f>VLOOKUP(C342,Aux_Club!$G$3:$H$67,2,FALSE)</f>
        <v>Boca Juniors</v>
      </c>
      <c r="J342">
        <f>VLOOKUP(A342,Aux_Torneo!$A$2:$C$39,3,FALSE)</f>
        <v>16</v>
      </c>
      <c r="K342">
        <f>_xlfn.XLOOKUP(A342,Aux_Torneo!A:A,Aux_Torneo!D:D)</f>
        <v>10</v>
      </c>
      <c r="L342" t="str">
        <f>_xlfn.XLOOKUP(A342,Aux_Torneo!A:A,Aux_Torneo!B:B)</f>
        <v>Con</v>
      </c>
      <c r="M342" s="2">
        <f t="shared" si="5"/>
        <v>0.68</v>
      </c>
      <c r="N342" s="2">
        <f>VLOOKUP(J342,Calculos!$A$3:$D$67,2,FALSE)</f>
        <v>0.76</v>
      </c>
      <c r="O342" s="2">
        <f>VLOOKUP(J342,Calculos!$A$3:$D$72,3,FALSE)</f>
        <v>0.44769230769230772</v>
      </c>
      <c r="P342" s="5">
        <f>IF(VLOOKUP(J342,Calculos!$A$3:$D$68,3,FALSE)&gt;M342,0,1)</f>
        <v>1</v>
      </c>
    </row>
    <row r="343" spans="1:16">
      <c r="A343" t="s">
        <v>66</v>
      </c>
      <c r="B343">
        <v>4</v>
      </c>
      <c r="C343" t="s">
        <v>30</v>
      </c>
      <c r="D343">
        <v>45</v>
      </c>
      <c r="E343">
        <v>25</v>
      </c>
      <c r="F343">
        <v>13</v>
      </c>
      <c r="G343">
        <v>6</v>
      </c>
      <c r="H343">
        <v>6</v>
      </c>
      <c r="I343" t="str">
        <f>VLOOKUP(C343,Aux_Club!$G$3:$H$67,2,FALSE)</f>
        <v>River Plate</v>
      </c>
      <c r="J343">
        <f>VLOOKUP(A343,Aux_Torneo!$A$2:$C$39,3,FALSE)</f>
        <v>16</v>
      </c>
      <c r="K343">
        <f>_xlfn.XLOOKUP(A343,Aux_Torneo!A:A,Aux_Torneo!D:D)</f>
        <v>10</v>
      </c>
      <c r="L343" t="str">
        <f>_xlfn.XLOOKUP(A343,Aux_Torneo!A:A,Aux_Torneo!B:B)</f>
        <v>Con</v>
      </c>
      <c r="M343" s="2">
        <f t="shared" si="5"/>
        <v>0.6</v>
      </c>
      <c r="N343" s="2">
        <f>VLOOKUP(J343,Calculos!$A$3:$D$67,2,FALSE)</f>
        <v>0.76</v>
      </c>
      <c r="O343" s="2">
        <f>VLOOKUP(J343,Calculos!$A$3:$D$72,3,FALSE)</f>
        <v>0.44769230769230772</v>
      </c>
      <c r="P343" s="5">
        <f>IF(VLOOKUP(J343,Calculos!$A$3:$D$68,3,FALSE)&gt;M343,0,1)</f>
        <v>1</v>
      </c>
    </row>
    <row r="344" spans="1:16">
      <c r="A344" t="s">
        <v>66</v>
      </c>
      <c r="B344">
        <v>5</v>
      </c>
      <c r="C344" t="s">
        <v>29</v>
      </c>
      <c r="D344">
        <v>42</v>
      </c>
      <c r="E344">
        <v>25</v>
      </c>
      <c r="F344">
        <v>12</v>
      </c>
      <c r="G344">
        <v>6</v>
      </c>
      <c r="H344">
        <v>7</v>
      </c>
      <c r="I344" t="str">
        <f>VLOOKUP(C344,Aux_Club!$G$3:$H$67,2,FALSE)</f>
        <v>Atl Tucuman</v>
      </c>
      <c r="J344">
        <f>VLOOKUP(A344,Aux_Torneo!$A$2:$C$39,3,FALSE)</f>
        <v>16</v>
      </c>
      <c r="K344">
        <f>_xlfn.XLOOKUP(A344,Aux_Torneo!A:A,Aux_Torneo!D:D)</f>
        <v>10</v>
      </c>
      <c r="L344" t="str">
        <f>_xlfn.XLOOKUP(A344,Aux_Torneo!A:A,Aux_Torneo!B:B)</f>
        <v>Con</v>
      </c>
      <c r="M344" s="2">
        <f t="shared" si="5"/>
        <v>0.56000000000000005</v>
      </c>
      <c r="N344" s="2">
        <f>VLOOKUP(J344,Calculos!$A$3:$D$67,2,FALSE)</f>
        <v>0.76</v>
      </c>
      <c r="O344" s="2">
        <f>VLOOKUP(J344,Calculos!$A$3:$D$72,3,FALSE)</f>
        <v>0.44769230769230772</v>
      </c>
      <c r="P344" s="5">
        <f>IF(VLOOKUP(J344,Calculos!$A$3:$D$68,3,FALSE)&gt;M344,0,1)</f>
        <v>1</v>
      </c>
    </row>
    <row r="345" spans="1:16">
      <c r="A345" t="s">
        <v>66</v>
      </c>
      <c r="B345">
        <v>6</v>
      </c>
      <c r="C345" t="s">
        <v>21</v>
      </c>
      <c r="D345">
        <v>40</v>
      </c>
      <c r="E345">
        <v>25</v>
      </c>
      <c r="F345">
        <v>11</v>
      </c>
      <c r="G345">
        <v>7</v>
      </c>
      <c r="H345">
        <v>7</v>
      </c>
      <c r="I345" t="str">
        <f>VLOOKUP(C345,Aux_Club!$G$3:$H$67,2,FALSE)</f>
        <v>Velez</v>
      </c>
      <c r="J345">
        <f>VLOOKUP(A345,Aux_Torneo!$A$2:$C$39,3,FALSE)</f>
        <v>16</v>
      </c>
      <c r="K345">
        <f>_xlfn.XLOOKUP(A345,Aux_Torneo!A:A,Aux_Torneo!D:D)</f>
        <v>10</v>
      </c>
      <c r="L345" t="str">
        <f>_xlfn.XLOOKUP(A345,Aux_Torneo!A:A,Aux_Torneo!B:B)</f>
        <v>Con</v>
      </c>
      <c r="M345" s="2">
        <f t="shared" si="5"/>
        <v>0.53333333333333333</v>
      </c>
      <c r="N345" s="2">
        <f>VLOOKUP(J345,Calculos!$A$3:$D$67,2,FALSE)</f>
        <v>0.76</v>
      </c>
      <c r="O345" s="2">
        <f>VLOOKUP(J345,Calculos!$A$3:$D$72,3,FALSE)</f>
        <v>0.44769230769230772</v>
      </c>
      <c r="P345" s="5">
        <f>IF(VLOOKUP(J345,Calculos!$A$3:$D$68,3,FALSE)&gt;M345,0,1)</f>
        <v>1</v>
      </c>
    </row>
    <row r="346" spans="1:16">
      <c r="A346" t="s">
        <v>66</v>
      </c>
      <c r="B346">
        <v>7</v>
      </c>
      <c r="C346" t="s">
        <v>20</v>
      </c>
      <c r="D346">
        <v>38</v>
      </c>
      <c r="E346">
        <v>25</v>
      </c>
      <c r="F346">
        <v>10</v>
      </c>
      <c r="G346">
        <v>8</v>
      </c>
      <c r="H346">
        <v>7</v>
      </c>
      <c r="I346" t="str">
        <f>VLOOKUP(C346,Aux_Club!$G$3:$H$67,2,FALSE)</f>
        <v>Independiente</v>
      </c>
      <c r="J346">
        <f>VLOOKUP(A346,Aux_Torneo!$A$2:$C$39,3,FALSE)</f>
        <v>16</v>
      </c>
      <c r="K346">
        <f>_xlfn.XLOOKUP(A346,Aux_Torneo!A:A,Aux_Torneo!D:D)</f>
        <v>10</v>
      </c>
      <c r="L346" t="str">
        <f>_xlfn.XLOOKUP(A346,Aux_Torneo!A:A,Aux_Torneo!B:B)</f>
        <v>Con</v>
      </c>
      <c r="M346" s="2">
        <f t="shared" si="5"/>
        <v>0.50666666666666671</v>
      </c>
      <c r="N346" s="2">
        <f>VLOOKUP(J346,Calculos!$A$3:$D$67,2,FALSE)</f>
        <v>0.76</v>
      </c>
      <c r="O346" s="2">
        <f>VLOOKUP(J346,Calculos!$A$3:$D$72,3,FALSE)</f>
        <v>0.44769230769230772</v>
      </c>
      <c r="P346" s="5">
        <f>IF(VLOOKUP(J346,Calculos!$A$3:$D$68,3,FALSE)&gt;M346,0,1)</f>
        <v>1</v>
      </c>
    </row>
    <row r="347" spans="1:16">
      <c r="A347" t="s">
        <v>66</v>
      </c>
      <c r="B347">
        <v>8</v>
      </c>
      <c r="C347" t="s">
        <v>47</v>
      </c>
      <c r="D347">
        <v>36</v>
      </c>
      <c r="E347">
        <v>25</v>
      </c>
      <c r="F347">
        <v>9</v>
      </c>
      <c r="G347">
        <v>9</v>
      </c>
      <c r="H347">
        <v>7</v>
      </c>
      <c r="I347" t="str">
        <f>VLOOKUP(C347,Aux_Club!$G$3:$H$67,2,FALSE)</f>
        <v>Union</v>
      </c>
      <c r="J347">
        <f>VLOOKUP(A347,Aux_Torneo!$A$2:$C$39,3,FALSE)</f>
        <v>16</v>
      </c>
      <c r="K347">
        <f>_xlfn.XLOOKUP(A347,Aux_Torneo!A:A,Aux_Torneo!D:D)</f>
        <v>10</v>
      </c>
      <c r="L347" t="str">
        <f>_xlfn.XLOOKUP(A347,Aux_Torneo!A:A,Aux_Torneo!B:B)</f>
        <v>Con</v>
      </c>
      <c r="M347" s="2">
        <f t="shared" si="5"/>
        <v>0.48</v>
      </c>
      <c r="N347" s="2">
        <f>VLOOKUP(J347,Calculos!$A$3:$D$67,2,FALSE)</f>
        <v>0.76</v>
      </c>
      <c r="O347" s="2">
        <f>VLOOKUP(J347,Calculos!$A$3:$D$72,3,FALSE)</f>
        <v>0.44769230769230772</v>
      </c>
      <c r="P347" s="5">
        <f>IF(VLOOKUP(J347,Calculos!$A$3:$D$68,3,FALSE)&gt;M347,0,1)</f>
        <v>1</v>
      </c>
    </row>
    <row r="348" spans="1:16">
      <c r="A348" t="s">
        <v>66</v>
      </c>
      <c r="B348">
        <v>9</v>
      </c>
      <c r="C348" t="s">
        <v>36</v>
      </c>
      <c r="D348">
        <v>36</v>
      </c>
      <c r="E348">
        <v>25</v>
      </c>
      <c r="F348">
        <v>9</v>
      </c>
      <c r="G348">
        <v>9</v>
      </c>
      <c r="H348">
        <v>7</v>
      </c>
      <c r="I348" t="str">
        <f>VLOOKUP(C348,Aux_Club!$G$3:$H$67,2,FALSE)</f>
        <v>Tigre</v>
      </c>
      <c r="J348">
        <f>VLOOKUP(A348,Aux_Torneo!$A$2:$C$39,3,FALSE)</f>
        <v>16</v>
      </c>
      <c r="K348">
        <f>_xlfn.XLOOKUP(A348,Aux_Torneo!A:A,Aux_Torneo!D:D)</f>
        <v>10</v>
      </c>
      <c r="L348" t="str">
        <f>_xlfn.XLOOKUP(A348,Aux_Torneo!A:A,Aux_Torneo!B:B)</f>
        <v>Con</v>
      </c>
      <c r="M348" s="2">
        <f t="shared" si="5"/>
        <v>0.48</v>
      </c>
      <c r="N348" s="2">
        <f>VLOOKUP(J348,Calculos!$A$3:$D$67,2,FALSE)</f>
        <v>0.76</v>
      </c>
      <c r="O348" s="2">
        <f>VLOOKUP(J348,Calculos!$A$3:$D$72,3,FALSE)</f>
        <v>0.44769230769230772</v>
      </c>
      <c r="P348" s="5">
        <f>IF(VLOOKUP(J348,Calculos!$A$3:$D$68,3,FALSE)&gt;M348,0,1)</f>
        <v>1</v>
      </c>
    </row>
    <row r="349" spans="1:16">
      <c r="A349" t="s">
        <v>66</v>
      </c>
      <c r="B349">
        <v>10</v>
      </c>
      <c r="C349" t="s">
        <v>35</v>
      </c>
      <c r="D349">
        <v>35</v>
      </c>
      <c r="E349">
        <v>25</v>
      </c>
      <c r="F349">
        <v>9</v>
      </c>
      <c r="G349">
        <v>8</v>
      </c>
      <c r="H349">
        <v>8</v>
      </c>
      <c r="I349" t="str">
        <f>VLOOKUP(C349,Aux_Club!$G$3:$H$67,2,FALSE)</f>
        <v>Huracan</v>
      </c>
      <c r="J349">
        <f>VLOOKUP(A349,Aux_Torneo!$A$2:$C$39,3,FALSE)</f>
        <v>16</v>
      </c>
      <c r="K349">
        <f>_xlfn.XLOOKUP(A349,Aux_Torneo!A:A,Aux_Torneo!D:D)</f>
        <v>10</v>
      </c>
      <c r="L349" t="str">
        <f>_xlfn.XLOOKUP(A349,Aux_Torneo!A:A,Aux_Torneo!B:B)</f>
        <v>Con</v>
      </c>
      <c r="M349" s="2">
        <f t="shared" si="5"/>
        <v>0.46666666666666667</v>
      </c>
      <c r="N349" s="2">
        <f>VLOOKUP(J349,Calculos!$A$3:$D$67,2,FALSE)</f>
        <v>0.76</v>
      </c>
      <c r="O349" s="2">
        <f>VLOOKUP(J349,Calculos!$A$3:$D$72,3,FALSE)</f>
        <v>0.44769230769230772</v>
      </c>
      <c r="P349" s="5">
        <f>IF(VLOOKUP(J349,Calculos!$A$3:$D$68,3,FALSE)&gt;M349,0,1)</f>
        <v>1</v>
      </c>
    </row>
    <row r="350" spans="1:16">
      <c r="A350" t="s">
        <v>66</v>
      </c>
      <c r="B350">
        <v>11</v>
      </c>
      <c r="C350" t="s">
        <v>25</v>
      </c>
      <c r="D350">
        <v>34</v>
      </c>
      <c r="E350">
        <v>25</v>
      </c>
      <c r="F350">
        <v>9</v>
      </c>
      <c r="G350">
        <v>7</v>
      </c>
      <c r="H350">
        <v>9</v>
      </c>
      <c r="I350" t="str">
        <f>VLOOKUP(C350,Aux_Club!$G$3:$H$67,2,FALSE)</f>
        <v>Lanus</v>
      </c>
      <c r="J350">
        <f>VLOOKUP(A350,Aux_Torneo!$A$2:$C$39,3,FALSE)</f>
        <v>16</v>
      </c>
      <c r="K350">
        <f>_xlfn.XLOOKUP(A350,Aux_Torneo!A:A,Aux_Torneo!D:D)</f>
        <v>10</v>
      </c>
      <c r="L350" t="str">
        <f>_xlfn.XLOOKUP(A350,Aux_Torneo!A:A,Aux_Torneo!B:B)</f>
        <v>Con</v>
      </c>
      <c r="M350" s="2">
        <f t="shared" si="5"/>
        <v>0.45333333333333331</v>
      </c>
      <c r="N350" s="2">
        <f>VLOOKUP(J350,Calculos!$A$3:$D$67,2,FALSE)</f>
        <v>0.76</v>
      </c>
      <c r="O350" s="2">
        <f>VLOOKUP(J350,Calculos!$A$3:$D$72,3,FALSE)</f>
        <v>0.44769230769230772</v>
      </c>
      <c r="P350" s="5">
        <f>IF(VLOOKUP(J350,Calculos!$A$3:$D$68,3,FALSE)&gt;M350,0,1)</f>
        <v>1</v>
      </c>
    </row>
    <row r="351" spans="1:16">
      <c r="A351" t="s">
        <v>66</v>
      </c>
      <c r="B351">
        <v>12</v>
      </c>
      <c r="C351" t="s">
        <v>64</v>
      </c>
      <c r="D351">
        <v>33</v>
      </c>
      <c r="E351">
        <v>25</v>
      </c>
      <c r="F351">
        <v>9</v>
      </c>
      <c r="G351">
        <v>6</v>
      </c>
      <c r="H351">
        <v>10</v>
      </c>
      <c r="I351" t="str">
        <f>VLOOKUP(C351,Aux_Club!$G$3:$H$67,2,FALSE)</f>
        <v>Talleres (C)</v>
      </c>
      <c r="J351">
        <f>VLOOKUP(A351,Aux_Torneo!$A$2:$C$39,3,FALSE)</f>
        <v>16</v>
      </c>
      <c r="K351">
        <f>_xlfn.XLOOKUP(A351,Aux_Torneo!A:A,Aux_Torneo!D:D)</f>
        <v>10</v>
      </c>
      <c r="L351" t="str">
        <f>_xlfn.XLOOKUP(A351,Aux_Torneo!A:A,Aux_Torneo!B:B)</f>
        <v>Con</v>
      </c>
      <c r="M351" s="2">
        <f t="shared" si="5"/>
        <v>0.44</v>
      </c>
      <c r="N351" s="2">
        <f>VLOOKUP(J351,Calculos!$A$3:$D$67,2,FALSE)</f>
        <v>0.76</v>
      </c>
      <c r="O351" s="2">
        <f>VLOOKUP(J351,Calculos!$A$3:$D$72,3,FALSE)</f>
        <v>0.44769230769230772</v>
      </c>
      <c r="P351" s="5">
        <f>IF(VLOOKUP(J351,Calculos!$A$3:$D$68,3,FALSE)&gt;M351,0,1)</f>
        <v>0</v>
      </c>
    </row>
    <row r="352" spans="1:16">
      <c r="A352" t="s">
        <v>66</v>
      </c>
      <c r="B352">
        <v>13</v>
      </c>
      <c r="C352" t="s">
        <v>56</v>
      </c>
      <c r="D352">
        <v>33</v>
      </c>
      <c r="E352">
        <v>25</v>
      </c>
      <c r="F352">
        <v>9</v>
      </c>
      <c r="G352">
        <v>6</v>
      </c>
      <c r="H352">
        <v>10</v>
      </c>
      <c r="I352" t="str">
        <f>VLOOKUP(C352,Aux_Club!$G$3:$H$67,2,FALSE)</f>
        <v>Aldosivi</v>
      </c>
      <c r="J352">
        <f>VLOOKUP(A352,Aux_Torneo!$A$2:$C$39,3,FALSE)</f>
        <v>16</v>
      </c>
      <c r="K352">
        <f>_xlfn.XLOOKUP(A352,Aux_Torneo!A:A,Aux_Torneo!D:D)</f>
        <v>10</v>
      </c>
      <c r="L352" t="str">
        <f>_xlfn.XLOOKUP(A352,Aux_Torneo!A:A,Aux_Torneo!B:B)</f>
        <v>Con</v>
      </c>
      <c r="M352" s="2">
        <f t="shared" si="5"/>
        <v>0.44</v>
      </c>
      <c r="N352" s="2">
        <f>VLOOKUP(J352,Calculos!$A$3:$D$67,2,FALSE)</f>
        <v>0.76</v>
      </c>
      <c r="O352" s="2">
        <f>VLOOKUP(J352,Calculos!$A$3:$D$72,3,FALSE)</f>
        <v>0.44769230769230772</v>
      </c>
      <c r="P352" s="5">
        <f>IF(VLOOKUP(J352,Calculos!$A$3:$D$68,3,FALSE)&gt;M352,0,1)</f>
        <v>0</v>
      </c>
    </row>
    <row r="353" spans="1:16">
      <c r="A353" t="s">
        <v>66</v>
      </c>
      <c r="B353">
        <v>14</v>
      </c>
      <c r="C353" t="s">
        <v>33</v>
      </c>
      <c r="D353">
        <v>32</v>
      </c>
      <c r="E353">
        <v>25</v>
      </c>
      <c r="F353">
        <v>9</v>
      </c>
      <c r="G353">
        <v>5</v>
      </c>
      <c r="H353">
        <v>11</v>
      </c>
      <c r="I353" t="str">
        <f>VLOOKUP(C353,Aux_Club!$G$3:$H$67,2,FALSE)</f>
        <v>Godoy Cruz</v>
      </c>
      <c r="J353">
        <f>VLOOKUP(A353,Aux_Torneo!$A$2:$C$39,3,FALSE)</f>
        <v>16</v>
      </c>
      <c r="K353">
        <f>_xlfn.XLOOKUP(A353,Aux_Torneo!A:A,Aux_Torneo!D:D)</f>
        <v>10</v>
      </c>
      <c r="L353" t="str">
        <f>_xlfn.XLOOKUP(A353,Aux_Torneo!A:A,Aux_Torneo!B:B)</f>
        <v>Con</v>
      </c>
      <c r="M353" s="2">
        <f t="shared" si="5"/>
        <v>0.42666666666666669</v>
      </c>
      <c r="N353" s="2">
        <f>VLOOKUP(J353,Calculos!$A$3:$D$67,2,FALSE)</f>
        <v>0.76</v>
      </c>
      <c r="O353" s="2">
        <f>VLOOKUP(J353,Calculos!$A$3:$D$72,3,FALSE)</f>
        <v>0.44769230769230772</v>
      </c>
      <c r="P353" s="5">
        <f>IF(VLOOKUP(J353,Calculos!$A$3:$D$68,3,FALSE)&gt;M353,0,1)</f>
        <v>0</v>
      </c>
    </row>
    <row r="354" spans="1:16">
      <c r="A354" t="s">
        <v>66</v>
      </c>
      <c r="B354">
        <v>15</v>
      </c>
      <c r="C354" t="s">
        <v>18</v>
      </c>
      <c r="D354">
        <v>29</v>
      </c>
      <c r="E354">
        <v>25</v>
      </c>
      <c r="F354">
        <v>7</v>
      </c>
      <c r="G354">
        <v>8</v>
      </c>
      <c r="H354">
        <v>10</v>
      </c>
      <c r="I354" t="str">
        <f>VLOOKUP(C354,Aux_Club!$G$3:$H$67,2,FALSE)</f>
        <v>Newells</v>
      </c>
      <c r="J354">
        <f>VLOOKUP(A354,Aux_Torneo!$A$2:$C$39,3,FALSE)</f>
        <v>16</v>
      </c>
      <c r="K354">
        <f>_xlfn.XLOOKUP(A354,Aux_Torneo!A:A,Aux_Torneo!D:D)</f>
        <v>10</v>
      </c>
      <c r="L354" t="str">
        <f>_xlfn.XLOOKUP(A354,Aux_Torneo!A:A,Aux_Torneo!B:B)</f>
        <v>Con</v>
      </c>
      <c r="M354" s="2">
        <f t="shared" si="5"/>
        <v>0.38666666666666666</v>
      </c>
      <c r="N354" s="2">
        <f>VLOOKUP(J354,Calculos!$A$3:$D$67,2,FALSE)</f>
        <v>0.76</v>
      </c>
      <c r="O354" s="2">
        <f>VLOOKUP(J354,Calculos!$A$3:$D$72,3,FALSE)</f>
        <v>0.44769230769230772</v>
      </c>
      <c r="P354" s="5">
        <f>IF(VLOOKUP(J354,Calculos!$A$3:$D$68,3,FALSE)&gt;M354,0,1)</f>
        <v>0</v>
      </c>
    </row>
    <row r="355" spans="1:16">
      <c r="A355" t="s">
        <v>66</v>
      </c>
      <c r="B355">
        <v>16</v>
      </c>
      <c r="C355" t="s">
        <v>17</v>
      </c>
      <c r="D355">
        <v>29</v>
      </c>
      <c r="E355">
        <v>25</v>
      </c>
      <c r="F355">
        <v>6</v>
      </c>
      <c r="G355">
        <v>11</v>
      </c>
      <c r="H355">
        <v>8</v>
      </c>
      <c r="I355" t="str">
        <f>VLOOKUP(C355,Aux_Club!$G$3:$H$67,2,FALSE)</f>
        <v>Banfield</v>
      </c>
      <c r="J355">
        <f>VLOOKUP(A355,Aux_Torneo!$A$2:$C$39,3,FALSE)</f>
        <v>16</v>
      </c>
      <c r="K355">
        <f>_xlfn.XLOOKUP(A355,Aux_Torneo!A:A,Aux_Torneo!D:D)</f>
        <v>10</v>
      </c>
      <c r="L355" t="str">
        <f>_xlfn.XLOOKUP(A355,Aux_Torneo!A:A,Aux_Torneo!B:B)</f>
        <v>Con</v>
      </c>
      <c r="M355" s="2">
        <f t="shared" si="5"/>
        <v>0.38666666666666666</v>
      </c>
      <c r="N355" s="2">
        <f>VLOOKUP(J355,Calculos!$A$3:$D$67,2,FALSE)</f>
        <v>0.76</v>
      </c>
      <c r="O355" s="2">
        <f>VLOOKUP(J355,Calculos!$A$3:$D$72,3,FALSE)</f>
        <v>0.44769230769230772</v>
      </c>
      <c r="P355" s="5">
        <f>IF(VLOOKUP(J355,Calculos!$A$3:$D$68,3,FALSE)&gt;M355,0,1)</f>
        <v>0</v>
      </c>
    </row>
    <row r="356" spans="1:16">
      <c r="A356" t="s">
        <v>66</v>
      </c>
      <c r="B356">
        <v>17</v>
      </c>
      <c r="C356" t="s">
        <v>24</v>
      </c>
      <c r="D356">
        <v>29</v>
      </c>
      <c r="E356">
        <v>25</v>
      </c>
      <c r="F356">
        <v>7</v>
      </c>
      <c r="G356">
        <v>8</v>
      </c>
      <c r="H356">
        <v>10</v>
      </c>
      <c r="I356" t="str">
        <f>VLOOKUP(C356,Aux_Club!$G$3:$H$67,2,FALSE)</f>
        <v>Estudiantes (LP)</v>
      </c>
      <c r="J356">
        <f>VLOOKUP(A356,Aux_Torneo!$A$2:$C$39,3,FALSE)</f>
        <v>16</v>
      </c>
      <c r="K356">
        <f>_xlfn.XLOOKUP(A356,Aux_Torneo!A:A,Aux_Torneo!D:D)</f>
        <v>10</v>
      </c>
      <c r="L356" t="str">
        <f>_xlfn.XLOOKUP(A356,Aux_Torneo!A:A,Aux_Torneo!B:B)</f>
        <v>Con</v>
      </c>
      <c r="M356" s="2">
        <f t="shared" si="5"/>
        <v>0.38666666666666666</v>
      </c>
      <c r="N356" s="2">
        <f>VLOOKUP(J356,Calculos!$A$3:$D$67,2,FALSE)</f>
        <v>0.76</v>
      </c>
      <c r="O356" s="2">
        <f>VLOOKUP(J356,Calculos!$A$3:$D$72,3,FALSE)</f>
        <v>0.44769230769230772</v>
      </c>
      <c r="P356" s="5">
        <f>IF(VLOOKUP(J356,Calculos!$A$3:$D$68,3,FALSE)&gt;M356,0,1)</f>
        <v>0</v>
      </c>
    </row>
    <row r="357" spans="1:16">
      <c r="A357" t="s">
        <v>66</v>
      </c>
      <c r="B357">
        <v>18</v>
      </c>
      <c r="C357" t="s">
        <v>34</v>
      </c>
      <c r="D357">
        <v>29</v>
      </c>
      <c r="E357">
        <v>25</v>
      </c>
      <c r="F357">
        <v>8</v>
      </c>
      <c r="G357">
        <v>5</v>
      </c>
      <c r="H357">
        <v>12</v>
      </c>
      <c r="I357" t="str">
        <f>VLOOKUP(C357,Aux_Club!$G$3:$H$67,2,FALSE)</f>
        <v>Gimnasia (LP)</v>
      </c>
      <c r="J357">
        <f>VLOOKUP(A357,Aux_Torneo!$A$2:$C$39,3,FALSE)</f>
        <v>16</v>
      </c>
      <c r="K357">
        <f>_xlfn.XLOOKUP(A357,Aux_Torneo!A:A,Aux_Torneo!D:D)</f>
        <v>10</v>
      </c>
      <c r="L357" t="str">
        <f>_xlfn.XLOOKUP(A357,Aux_Torneo!A:A,Aux_Torneo!B:B)</f>
        <v>Con</v>
      </c>
      <c r="M357" s="2">
        <f t="shared" si="5"/>
        <v>0.38666666666666666</v>
      </c>
      <c r="N357" s="2">
        <f>VLOOKUP(J357,Calculos!$A$3:$D$67,2,FALSE)</f>
        <v>0.76</v>
      </c>
      <c r="O357" s="2">
        <f>VLOOKUP(J357,Calculos!$A$3:$D$72,3,FALSE)</f>
        <v>0.44769230769230772</v>
      </c>
      <c r="P357" s="5">
        <f>IF(VLOOKUP(J357,Calculos!$A$3:$D$68,3,FALSE)&gt;M357,0,1)</f>
        <v>0</v>
      </c>
    </row>
    <row r="358" spans="1:16">
      <c r="A358" t="s">
        <v>66</v>
      </c>
      <c r="B358">
        <v>19</v>
      </c>
      <c r="C358" t="s">
        <v>62</v>
      </c>
      <c r="D358">
        <v>26</v>
      </c>
      <c r="E358">
        <v>25</v>
      </c>
      <c r="F358">
        <v>7</v>
      </c>
      <c r="G358">
        <v>5</v>
      </c>
      <c r="H358">
        <v>13</v>
      </c>
      <c r="I358" t="str">
        <f>VLOOKUP(C358,Aux_Club!$G$3:$H$67,2,FALSE)</f>
        <v>Patronato</v>
      </c>
      <c r="J358">
        <f>VLOOKUP(A358,Aux_Torneo!$A$2:$C$39,3,FALSE)</f>
        <v>16</v>
      </c>
      <c r="K358">
        <f>_xlfn.XLOOKUP(A358,Aux_Torneo!A:A,Aux_Torneo!D:D)</f>
        <v>10</v>
      </c>
      <c r="L358" t="str">
        <f>_xlfn.XLOOKUP(A358,Aux_Torneo!A:A,Aux_Torneo!B:B)</f>
        <v>Con</v>
      </c>
      <c r="M358" s="2">
        <f t="shared" si="5"/>
        <v>0.34666666666666668</v>
      </c>
      <c r="N358" s="2">
        <f>VLOOKUP(J358,Calculos!$A$3:$D$67,2,FALSE)</f>
        <v>0.76</v>
      </c>
      <c r="O358" s="2">
        <f>VLOOKUP(J358,Calculos!$A$3:$D$72,3,FALSE)</f>
        <v>0.44769230769230772</v>
      </c>
      <c r="P358" s="5">
        <f>IF(VLOOKUP(J358,Calculos!$A$3:$D$68,3,FALSE)&gt;M358,0,1)</f>
        <v>0</v>
      </c>
    </row>
    <row r="359" spans="1:16">
      <c r="A359" t="s">
        <v>66</v>
      </c>
      <c r="B359">
        <v>20</v>
      </c>
      <c r="C359" t="s">
        <v>26</v>
      </c>
      <c r="D359">
        <v>26</v>
      </c>
      <c r="E359">
        <v>25</v>
      </c>
      <c r="F359">
        <v>6</v>
      </c>
      <c r="G359">
        <v>8</v>
      </c>
      <c r="H359">
        <v>11</v>
      </c>
      <c r="I359" t="str">
        <f>VLOOKUP(C359,Aux_Club!$G$3:$H$67,2,FALSE)</f>
        <v>Rosario Central</v>
      </c>
      <c r="J359">
        <f>VLOOKUP(A359,Aux_Torneo!$A$2:$C$39,3,FALSE)</f>
        <v>16</v>
      </c>
      <c r="K359">
        <f>_xlfn.XLOOKUP(A359,Aux_Torneo!A:A,Aux_Torneo!D:D)</f>
        <v>10</v>
      </c>
      <c r="L359" t="str">
        <f>_xlfn.XLOOKUP(A359,Aux_Torneo!A:A,Aux_Torneo!B:B)</f>
        <v>Con</v>
      </c>
      <c r="M359" s="2">
        <f t="shared" si="5"/>
        <v>0.34666666666666668</v>
      </c>
      <c r="N359" s="2">
        <f>VLOOKUP(J359,Calculos!$A$3:$D$67,2,FALSE)</f>
        <v>0.76</v>
      </c>
      <c r="O359" s="2">
        <f>VLOOKUP(J359,Calculos!$A$3:$D$72,3,FALSE)</f>
        <v>0.44769230769230772</v>
      </c>
      <c r="P359" s="5">
        <f>IF(VLOOKUP(J359,Calculos!$A$3:$D$68,3,FALSE)&gt;M359,0,1)</f>
        <v>0</v>
      </c>
    </row>
    <row r="360" spans="1:16">
      <c r="A360" t="s">
        <v>66</v>
      </c>
      <c r="B360">
        <v>21</v>
      </c>
      <c r="C360" t="s">
        <v>45</v>
      </c>
      <c r="D360">
        <v>25</v>
      </c>
      <c r="E360">
        <v>25</v>
      </c>
      <c r="F360">
        <v>6</v>
      </c>
      <c r="G360">
        <v>7</v>
      </c>
      <c r="H360">
        <v>12</v>
      </c>
      <c r="I360" t="str">
        <f>VLOOKUP(C360,Aux_Club!$G$3:$H$67,2,FALSE)</f>
        <v>San Martin (SJ)</v>
      </c>
      <c r="J360">
        <f>VLOOKUP(A360,Aux_Torneo!$A$2:$C$39,3,FALSE)</f>
        <v>16</v>
      </c>
      <c r="K360">
        <f>_xlfn.XLOOKUP(A360,Aux_Torneo!A:A,Aux_Torneo!D:D)</f>
        <v>10</v>
      </c>
      <c r="L360" t="str">
        <f>_xlfn.XLOOKUP(A360,Aux_Torneo!A:A,Aux_Torneo!B:B)</f>
        <v>Con</v>
      </c>
      <c r="M360" s="2">
        <f t="shared" si="5"/>
        <v>0.33333333333333331</v>
      </c>
      <c r="N360" s="2">
        <f>VLOOKUP(J360,Calculos!$A$3:$D$67,2,FALSE)</f>
        <v>0.76</v>
      </c>
      <c r="O360" s="2">
        <f>VLOOKUP(J360,Calculos!$A$3:$D$72,3,FALSE)</f>
        <v>0.44769230769230772</v>
      </c>
      <c r="P360" s="5">
        <f>IF(VLOOKUP(J360,Calculos!$A$3:$D$68,3,FALSE)&gt;M360,0,1)</f>
        <v>0</v>
      </c>
    </row>
    <row r="361" spans="1:16">
      <c r="A361" t="s">
        <v>66</v>
      </c>
      <c r="B361">
        <v>22</v>
      </c>
      <c r="C361" t="s">
        <v>44</v>
      </c>
      <c r="D361">
        <v>24</v>
      </c>
      <c r="E361">
        <v>25</v>
      </c>
      <c r="F361">
        <v>4</v>
      </c>
      <c r="G361">
        <v>12</v>
      </c>
      <c r="H361">
        <v>9</v>
      </c>
      <c r="I361" t="str">
        <f>VLOOKUP(C361,Aux_Club!$G$3:$H$67,2,FALSE)</f>
        <v>Belgrano</v>
      </c>
      <c r="J361">
        <f>VLOOKUP(A361,Aux_Torneo!$A$2:$C$39,3,FALSE)</f>
        <v>16</v>
      </c>
      <c r="K361">
        <f>_xlfn.XLOOKUP(A361,Aux_Torneo!A:A,Aux_Torneo!D:D)</f>
        <v>10</v>
      </c>
      <c r="L361" t="str">
        <f>_xlfn.XLOOKUP(A361,Aux_Torneo!A:A,Aux_Torneo!B:B)</f>
        <v>Con</v>
      </c>
      <c r="M361" s="2">
        <f t="shared" si="5"/>
        <v>0.32</v>
      </c>
      <c r="N361" s="2">
        <f>VLOOKUP(J361,Calculos!$A$3:$D$67,2,FALSE)</f>
        <v>0.76</v>
      </c>
      <c r="O361" s="2">
        <f>VLOOKUP(J361,Calculos!$A$3:$D$72,3,FALSE)</f>
        <v>0.44769230769230772</v>
      </c>
      <c r="P361" s="5">
        <f>IF(VLOOKUP(J361,Calculos!$A$3:$D$68,3,FALSE)&gt;M361,0,1)</f>
        <v>0</v>
      </c>
    </row>
    <row r="362" spans="1:16">
      <c r="A362" t="s">
        <v>66</v>
      </c>
      <c r="B362">
        <v>23</v>
      </c>
      <c r="C362" t="s">
        <v>23</v>
      </c>
      <c r="D362">
        <v>23</v>
      </c>
      <c r="E362">
        <v>25</v>
      </c>
      <c r="F362">
        <v>3</v>
      </c>
      <c r="G362">
        <v>14</v>
      </c>
      <c r="H362">
        <v>8</v>
      </c>
      <c r="I362" t="str">
        <f>VLOOKUP(C362,Aux_Club!$G$3:$H$67,2,FALSE)</f>
        <v>San Lorenzo</v>
      </c>
      <c r="J362">
        <f>VLOOKUP(A362,Aux_Torneo!$A$2:$C$39,3,FALSE)</f>
        <v>16</v>
      </c>
      <c r="K362">
        <f>_xlfn.XLOOKUP(A362,Aux_Torneo!A:A,Aux_Torneo!D:D)</f>
        <v>10</v>
      </c>
      <c r="L362" t="str">
        <f>_xlfn.XLOOKUP(A362,Aux_Torneo!A:A,Aux_Torneo!B:B)</f>
        <v>Con</v>
      </c>
      <c r="M362" s="2">
        <f t="shared" si="5"/>
        <v>0.30666666666666664</v>
      </c>
      <c r="N362" s="2">
        <f>VLOOKUP(J362,Calculos!$A$3:$D$67,2,FALSE)</f>
        <v>0.76</v>
      </c>
      <c r="O362" s="2">
        <f>VLOOKUP(J362,Calculos!$A$3:$D$72,3,FALSE)</f>
        <v>0.44769230769230772</v>
      </c>
      <c r="P362" s="5">
        <f>IF(VLOOKUP(J362,Calculos!$A$3:$D$68,3,FALSE)&gt;M362,0,1)</f>
        <v>0</v>
      </c>
    </row>
    <row r="363" spans="1:16">
      <c r="A363" t="s">
        <v>66</v>
      </c>
      <c r="B363">
        <v>24</v>
      </c>
      <c r="C363" t="s">
        <v>19</v>
      </c>
      <c r="D363">
        <v>23</v>
      </c>
      <c r="E363">
        <v>25</v>
      </c>
      <c r="F363">
        <v>4</v>
      </c>
      <c r="G363">
        <v>11</v>
      </c>
      <c r="H363">
        <v>10</v>
      </c>
      <c r="I363" t="str">
        <f>VLOOKUP(C363,Aux_Club!$G$3:$H$67,2,FALSE)</f>
        <v>Colon</v>
      </c>
      <c r="J363">
        <f>VLOOKUP(A363,Aux_Torneo!$A$2:$C$39,3,FALSE)</f>
        <v>16</v>
      </c>
      <c r="K363">
        <f>_xlfn.XLOOKUP(A363,Aux_Torneo!A:A,Aux_Torneo!D:D)</f>
        <v>10</v>
      </c>
      <c r="L363" t="str">
        <f>_xlfn.XLOOKUP(A363,Aux_Torneo!A:A,Aux_Torneo!B:B)</f>
        <v>Con</v>
      </c>
      <c r="M363" s="2">
        <f t="shared" si="5"/>
        <v>0.30666666666666664</v>
      </c>
      <c r="N363" s="2">
        <f>VLOOKUP(J363,Calculos!$A$3:$D$67,2,FALSE)</f>
        <v>0.76</v>
      </c>
      <c r="O363" s="2">
        <f>VLOOKUP(J363,Calculos!$A$3:$D$72,3,FALSE)</f>
        <v>0.44769230769230772</v>
      </c>
      <c r="P363" s="5">
        <f>IF(VLOOKUP(J363,Calculos!$A$3:$D$68,3,FALSE)&gt;M363,0,1)</f>
        <v>0</v>
      </c>
    </row>
    <row r="364" spans="1:16">
      <c r="A364" t="s">
        <v>66</v>
      </c>
      <c r="B364">
        <v>25</v>
      </c>
      <c r="C364" t="s">
        <v>67</v>
      </c>
      <c r="D364">
        <v>23</v>
      </c>
      <c r="E364">
        <v>25</v>
      </c>
      <c r="F364">
        <v>4</v>
      </c>
      <c r="G364">
        <v>11</v>
      </c>
      <c r="H364">
        <v>10</v>
      </c>
      <c r="I364" t="str">
        <f>VLOOKUP(C364,Aux_Club!$G$3:$H$67,2,FALSE)</f>
        <v>San Martin (T)</v>
      </c>
      <c r="J364">
        <f>VLOOKUP(A364,Aux_Torneo!$A$2:$C$39,3,FALSE)</f>
        <v>16</v>
      </c>
      <c r="K364">
        <f>_xlfn.XLOOKUP(A364,Aux_Torneo!A:A,Aux_Torneo!D:D)</f>
        <v>10</v>
      </c>
      <c r="L364" t="str">
        <f>_xlfn.XLOOKUP(A364,Aux_Torneo!A:A,Aux_Torneo!B:B)</f>
        <v>Con</v>
      </c>
      <c r="M364" s="2">
        <f t="shared" si="5"/>
        <v>0.30666666666666664</v>
      </c>
      <c r="N364" s="2">
        <f>VLOOKUP(J364,Calculos!$A$3:$D$67,2,FALSE)</f>
        <v>0.76</v>
      </c>
      <c r="O364" s="2">
        <f>VLOOKUP(J364,Calculos!$A$3:$D$72,3,FALSE)</f>
        <v>0.44769230769230772</v>
      </c>
      <c r="P364" s="5">
        <f>IF(VLOOKUP(J364,Calculos!$A$3:$D$68,3,FALSE)&gt;M364,0,1)</f>
        <v>0</v>
      </c>
    </row>
    <row r="365" spans="1:16">
      <c r="A365" t="s">
        <v>66</v>
      </c>
      <c r="B365">
        <v>26</v>
      </c>
      <c r="C365" t="s">
        <v>22</v>
      </c>
      <c r="D365">
        <v>22</v>
      </c>
      <c r="E365">
        <v>25</v>
      </c>
      <c r="F365">
        <v>5</v>
      </c>
      <c r="G365">
        <v>7</v>
      </c>
      <c r="H365">
        <v>13</v>
      </c>
      <c r="I365" t="str">
        <f>VLOOKUP(C365,Aux_Club!$G$3:$H$67,2,FALSE)</f>
        <v>Argentinos</v>
      </c>
      <c r="J365">
        <f>VLOOKUP(A365,Aux_Torneo!$A$2:$C$39,3,FALSE)</f>
        <v>16</v>
      </c>
      <c r="K365">
        <f>_xlfn.XLOOKUP(A365,Aux_Torneo!A:A,Aux_Torneo!D:D)</f>
        <v>10</v>
      </c>
      <c r="L365" t="str">
        <f>_xlfn.XLOOKUP(A365,Aux_Torneo!A:A,Aux_Torneo!B:B)</f>
        <v>Con</v>
      </c>
      <c r="M365" s="2">
        <f t="shared" si="5"/>
        <v>0.29333333333333333</v>
      </c>
      <c r="N365" s="2">
        <f>VLOOKUP(J365,Calculos!$A$3:$D$67,2,FALSE)</f>
        <v>0.76</v>
      </c>
      <c r="O365" s="2">
        <f>VLOOKUP(J365,Calculos!$A$3:$D$72,3,FALSE)</f>
        <v>0.44769230769230772</v>
      </c>
      <c r="P365" s="5">
        <f>IF(VLOOKUP(J365,Calculos!$A$3:$D$68,3,FALSE)&gt;M365,0,1)</f>
        <v>0</v>
      </c>
    </row>
    <row r="366" spans="1:16">
      <c r="A366" t="s">
        <v>68</v>
      </c>
      <c r="B366">
        <v>1</v>
      </c>
      <c r="C366" t="s">
        <v>27</v>
      </c>
      <c r="D366">
        <v>48</v>
      </c>
      <c r="E366">
        <v>23</v>
      </c>
      <c r="F366">
        <v>14</v>
      </c>
      <c r="G366">
        <v>6</v>
      </c>
      <c r="H366">
        <v>3</v>
      </c>
      <c r="I366" t="str">
        <f>VLOOKUP(C366,Aux_Club!$G$3:$H$67,2,FALSE)</f>
        <v>Boca Juniors</v>
      </c>
      <c r="J366">
        <f>VLOOKUP(A366,Aux_Torneo!$A$2:$C$39,3,FALSE)</f>
        <v>17</v>
      </c>
      <c r="K366">
        <f>_xlfn.XLOOKUP(A366,Aux_Torneo!A:A,Aux_Torneo!D:D)</f>
        <v>11</v>
      </c>
      <c r="L366" t="str">
        <f>_xlfn.XLOOKUP(A366,Aux_Torneo!A:A,Aux_Torneo!B:B)</f>
        <v>Con</v>
      </c>
      <c r="M366" s="2">
        <f t="shared" si="5"/>
        <v>0.69565217391304346</v>
      </c>
      <c r="N366" s="2">
        <f>VLOOKUP(J366,Calculos!$A$3:$D$67,2,FALSE)</f>
        <v>0.69565217391304346</v>
      </c>
      <c r="O366" s="2">
        <f>VLOOKUP(J366,Calculos!$A$3:$D$72,3,FALSE)</f>
        <v>0.45410628019323673</v>
      </c>
      <c r="P366" s="5">
        <f>IF(VLOOKUP(J366,Calculos!$A$3:$D$68,3,FALSE)&gt;M366,0,1)</f>
        <v>1</v>
      </c>
    </row>
    <row r="367" spans="1:16">
      <c r="A367" t="s">
        <v>68</v>
      </c>
      <c r="B367">
        <v>2</v>
      </c>
      <c r="C367" t="s">
        <v>30</v>
      </c>
      <c r="D367">
        <v>47</v>
      </c>
      <c r="E367">
        <v>23</v>
      </c>
      <c r="F367">
        <v>14</v>
      </c>
      <c r="G367">
        <v>5</v>
      </c>
      <c r="H367">
        <v>4</v>
      </c>
      <c r="I367" t="str">
        <f>VLOOKUP(C367,Aux_Club!$G$3:$H$67,2,FALSE)</f>
        <v>River Plate</v>
      </c>
      <c r="J367">
        <f>VLOOKUP(A367,Aux_Torneo!$A$2:$C$39,3,FALSE)</f>
        <v>17</v>
      </c>
      <c r="K367">
        <f>_xlfn.XLOOKUP(A367,Aux_Torneo!A:A,Aux_Torneo!D:D)</f>
        <v>11</v>
      </c>
      <c r="L367" t="str">
        <f>_xlfn.XLOOKUP(A367,Aux_Torneo!A:A,Aux_Torneo!B:B)</f>
        <v>Con</v>
      </c>
      <c r="M367" s="2">
        <f t="shared" si="5"/>
        <v>0.6811594202898551</v>
      </c>
      <c r="N367" s="2">
        <f>VLOOKUP(J367,Calculos!$A$3:$D$67,2,FALSE)</f>
        <v>0.69565217391304346</v>
      </c>
      <c r="O367" s="2">
        <f>VLOOKUP(J367,Calculos!$A$3:$D$72,3,FALSE)</f>
        <v>0.45410628019323673</v>
      </c>
      <c r="P367" s="5">
        <f>IF(VLOOKUP(J367,Calculos!$A$3:$D$68,3,FALSE)&gt;M367,0,1)</f>
        <v>1</v>
      </c>
    </row>
    <row r="368" spans="1:16">
      <c r="A368" t="s">
        <v>68</v>
      </c>
      <c r="B368">
        <v>3</v>
      </c>
      <c r="C368" t="s">
        <v>21</v>
      </c>
      <c r="D368">
        <v>39</v>
      </c>
      <c r="E368">
        <v>23</v>
      </c>
      <c r="F368">
        <v>11</v>
      </c>
      <c r="G368">
        <v>6</v>
      </c>
      <c r="H368">
        <v>6</v>
      </c>
      <c r="I368" t="str">
        <f>VLOOKUP(C368,Aux_Club!$G$3:$H$67,2,FALSE)</f>
        <v>Velez</v>
      </c>
      <c r="J368">
        <f>VLOOKUP(A368,Aux_Torneo!$A$2:$C$39,3,FALSE)</f>
        <v>17</v>
      </c>
      <c r="K368">
        <f>_xlfn.XLOOKUP(A368,Aux_Torneo!A:A,Aux_Torneo!D:D)</f>
        <v>11</v>
      </c>
      <c r="L368" t="str">
        <f>_xlfn.XLOOKUP(A368,Aux_Torneo!A:A,Aux_Torneo!B:B)</f>
        <v>Con</v>
      </c>
      <c r="M368" s="2">
        <f t="shared" si="5"/>
        <v>0.56521739130434778</v>
      </c>
      <c r="N368" s="2">
        <f>VLOOKUP(J368,Calculos!$A$3:$D$67,2,FALSE)</f>
        <v>0.69565217391304346</v>
      </c>
      <c r="O368" s="2">
        <f>VLOOKUP(J368,Calculos!$A$3:$D$72,3,FALSE)</f>
        <v>0.45410628019323673</v>
      </c>
      <c r="P368" s="5">
        <f>IF(VLOOKUP(J368,Calculos!$A$3:$D$68,3,FALSE)&gt;M368,0,1)</f>
        <v>1</v>
      </c>
    </row>
    <row r="369" spans="1:16">
      <c r="A369" t="s">
        <v>68</v>
      </c>
      <c r="B369">
        <v>4</v>
      </c>
      <c r="C369" t="s">
        <v>32</v>
      </c>
      <c r="D369">
        <v>39</v>
      </c>
      <c r="E369">
        <v>23</v>
      </c>
      <c r="F369">
        <v>9</v>
      </c>
      <c r="G369">
        <v>12</v>
      </c>
      <c r="H369">
        <v>2</v>
      </c>
      <c r="I369" t="str">
        <f>VLOOKUP(C369,Aux_Club!$G$3:$H$67,2,FALSE)</f>
        <v>Racing Club</v>
      </c>
      <c r="J369">
        <f>VLOOKUP(A369,Aux_Torneo!$A$2:$C$39,3,FALSE)</f>
        <v>17</v>
      </c>
      <c r="K369">
        <f>_xlfn.XLOOKUP(A369,Aux_Torneo!A:A,Aux_Torneo!D:D)</f>
        <v>11</v>
      </c>
      <c r="L369" t="str">
        <f>_xlfn.XLOOKUP(A369,Aux_Torneo!A:A,Aux_Torneo!B:B)</f>
        <v>Con</v>
      </c>
      <c r="M369" s="2">
        <f t="shared" si="5"/>
        <v>0.56521739130434778</v>
      </c>
      <c r="N369" s="2">
        <f>VLOOKUP(J369,Calculos!$A$3:$D$67,2,FALSE)</f>
        <v>0.69565217391304346</v>
      </c>
      <c r="O369" s="2">
        <f>VLOOKUP(J369,Calculos!$A$3:$D$72,3,FALSE)</f>
        <v>0.45410628019323673</v>
      </c>
      <c r="P369" s="5">
        <f>IF(VLOOKUP(J369,Calculos!$A$3:$D$68,3,FALSE)&gt;M369,0,1)</f>
        <v>1</v>
      </c>
    </row>
    <row r="370" spans="1:16">
      <c r="A370" t="s">
        <v>68</v>
      </c>
      <c r="B370">
        <v>5</v>
      </c>
      <c r="C370" t="s">
        <v>22</v>
      </c>
      <c r="D370">
        <v>39</v>
      </c>
      <c r="E370">
        <v>23</v>
      </c>
      <c r="F370">
        <v>10</v>
      </c>
      <c r="G370">
        <v>9</v>
      </c>
      <c r="H370">
        <v>4</v>
      </c>
      <c r="I370" t="str">
        <f>VLOOKUP(C370,Aux_Club!$G$3:$H$67,2,FALSE)</f>
        <v>Argentinos</v>
      </c>
      <c r="J370">
        <f>VLOOKUP(A370,Aux_Torneo!$A$2:$C$39,3,FALSE)</f>
        <v>17</v>
      </c>
      <c r="K370">
        <f>_xlfn.XLOOKUP(A370,Aux_Torneo!A:A,Aux_Torneo!D:D)</f>
        <v>11</v>
      </c>
      <c r="L370" t="str">
        <f>_xlfn.XLOOKUP(A370,Aux_Torneo!A:A,Aux_Torneo!B:B)</f>
        <v>Con</v>
      </c>
      <c r="M370" s="2">
        <f t="shared" si="5"/>
        <v>0.56521739130434778</v>
      </c>
      <c r="N370" s="2">
        <f>VLOOKUP(J370,Calculos!$A$3:$D$67,2,FALSE)</f>
        <v>0.69565217391304346</v>
      </c>
      <c r="O370" s="2">
        <f>VLOOKUP(J370,Calculos!$A$3:$D$72,3,FALSE)</f>
        <v>0.45410628019323673</v>
      </c>
      <c r="P370" s="5">
        <f>IF(VLOOKUP(J370,Calculos!$A$3:$D$68,3,FALSE)&gt;M370,0,1)</f>
        <v>1</v>
      </c>
    </row>
    <row r="371" spans="1:16">
      <c r="A371" t="s">
        <v>68</v>
      </c>
      <c r="B371">
        <v>6</v>
      </c>
      <c r="C371" t="s">
        <v>54</v>
      </c>
      <c r="D371">
        <v>36</v>
      </c>
      <c r="E371">
        <v>23</v>
      </c>
      <c r="F371">
        <v>10</v>
      </c>
      <c r="G371">
        <v>6</v>
      </c>
      <c r="H371">
        <v>7</v>
      </c>
      <c r="I371" t="str">
        <f>VLOOKUP(C371,Aux_Club!$G$3:$H$67,2,FALSE)</f>
        <v>Def y Justicia</v>
      </c>
      <c r="J371">
        <f>VLOOKUP(A371,Aux_Torneo!$A$2:$C$39,3,FALSE)</f>
        <v>17</v>
      </c>
      <c r="K371">
        <f>_xlfn.XLOOKUP(A371,Aux_Torneo!A:A,Aux_Torneo!D:D)</f>
        <v>11</v>
      </c>
      <c r="L371" t="str">
        <f>_xlfn.XLOOKUP(A371,Aux_Torneo!A:A,Aux_Torneo!B:B)</f>
        <v>Con</v>
      </c>
      <c r="M371" s="2">
        <f t="shared" si="5"/>
        <v>0.52173913043478259</v>
      </c>
      <c r="N371" s="2">
        <f>VLOOKUP(J371,Calculos!$A$3:$D$67,2,FALSE)</f>
        <v>0.69565217391304346</v>
      </c>
      <c r="O371" s="2">
        <f>VLOOKUP(J371,Calculos!$A$3:$D$72,3,FALSE)</f>
        <v>0.45410628019323673</v>
      </c>
      <c r="P371" s="5">
        <f>IF(VLOOKUP(J371,Calculos!$A$3:$D$68,3,FALSE)&gt;M371,0,1)</f>
        <v>1</v>
      </c>
    </row>
    <row r="372" spans="1:16">
      <c r="A372" t="s">
        <v>68</v>
      </c>
      <c r="B372">
        <v>7</v>
      </c>
      <c r="C372" t="s">
        <v>25</v>
      </c>
      <c r="D372">
        <v>36</v>
      </c>
      <c r="E372">
        <v>23</v>
      </c>
      <c r="F372">
        <v>9</v>
      </c>
      <c r="G372">
        <v>9</v>
      </c>
      <c r="H372">
        <v>5</v>
      </c>
      <c r="I372" t="str">
        <f>VLOOKUP(C372,Aux_Club!$G$3:$H$67,2,FALSE)</f>
        <v>Lanus</v>
      </c>
      <c r="J372">
        <f>VLOOKUP(A372,Aux_Torneo!$A$2:$C$39,3,FALSE)</f>
        <v>17</v>
      </c>
      <c r="K372">
        <f>_xlfn.XLOOKUP(A372,Aux_Torneo!A:A,Aux_Torneo!D:D)</f>
        <v>11</v>
      </c>
      <c r="L372" t="str">
        <f>_xlfn.XLOOKUP(A372,Aux_Torneo!A:A,Aux_Torneo!B:B)</f>
        <v>Con</v>
      </c>
      <c r="M372" s="2">
        <f t="shared" si="5"/>
        <v>0.52173913043478259</v>
      </c>
      <c r="N372" s="2">
        <f>VLOOKUP(J372,Calculos!$A$3:$D$67,2,FALSE)</f>
        <v>0.69565217391304346</v>
      </c>
      <c r="O372" s="2">
        <f>VLOOKUP(J372,Calculos!$A$3:$D$72,3,FALSE)</f>
        <v>0.45410628019323673</v>
      </c>
      <c r="P372" s="5">
        <f>IF(VLOOKUP(J372,Calculos!$A$3:$D$68,3,FALSE)&gt;M372,0,1)</f>
        <v>1</v>
      </c>
    </row>
    <row r="373" spans="1:16">
      <c r="A373" t="s">
        <v>68</v>
      </c>
      <c r="B373">
        <v>8</v>
      </c>
      <c r="C373" t="s">
        <v>23</v>
      </c>
      <c r="D373">
        <v>36</v>
      </c>
      <c r="E373">
        <v>23</v>
      </c>
      <c r="F373">
        <v>11</v>
      </c>
      <c r="G373">
        <v>3</v>
      </c>
      <c r="H373">
        <v>9</v>
      </c>
      <c r="I373" t="str">
        <f>VLOOKUP(C373,Aux_Club!$G$3:$H$67,2,FALSE)</f>
        <v>San Lorenzo</v>
      </c>
      <c r="J373">
        <f>VLOOKUP(A373,Aux_Torneo!$A$2:$C$39,3,FALSE)</f>
        <v>17</v>
      </c>
      <c r="K373">
        <f>_xlfn.XLOOKUP(A373,Aux_Torneo!A:A,Aux_Torneo!D:D)</f>
        <v>11</v>
      </c>
      <c r="L373" t="str">
        <f>_xlfn.XLOOKUP(A373,Aux_Torneo!A:A,Aux_Torneo!B:B)</f>
        <v>Con</v>
      </c>
      <c r="M373" s="2">
        <f t="shared" si="5"/>
        <v>0.52173913043478259</v>
      </c>
      <c r="N373" s="2">
        <f>VLOOKUP(J373,Calculos!$A$3:$D$67,2,FALSE)</f>
        <v>0.69565217391304346</v>
      </c>
      <c r="O373" s="2">
        <f>VLOOKUP(J373,Calculos!$A$3:$D$72,3,FALSE)</f>
        <v>0.45410628019323673</v>
      </c>
      <c r="P373" s="5">
        <f>IF(VLOOKUP(J373,Calculos!$A$3:$D$68,3,FALSE)&gt;M373,0,1)</f>
        <v>1</v>
      </c>
    </row>
    <row r="374" spans="1:16">
      <c r="A374" t="s">
        <v>68</v>
      </c>
      <c r="B374">
        <v>9</v>
      </c>
      <c r="C374" t="s">
        <v>26</v>
      </c>
      <c r="D374">
        <v>36</v>
      </c>
      <c r="E374">
        <v>23</v>
      </c>
      <c r="F374">
        <v>9</v>
      </c>
      <c r="G374">
        <v>9</v>
      </c>
      <c r="H374">
        <v>5</v>
      </c>
      <c r="I374" t="str">
        <f>VLOOKUP(C374,Aux_Club!$G$3:$H$67,2,FALSE)</f>
        <v>Rosario Central</v>
      </c>
      <c r="J374">
        <f>VLOOKUP(A374,Aux_Torneo!$A$2:$C$39,3,FALSE)</f>
        <v>17</v>
      </c>
      <c r="K374">
        <f>_xlfn.XLOOKUP(A374,Aux_Torneo!A:A,Aux_Torneo!D:D)</f>
        <v>11</v>
      </c>
      <c r="L374" t="str">
        <f>_xlfn.XLOOKUP(A374,Aux_Torneo!A:A,Aux_Torneo!B:B)</f>
        <v>Con</v>
      </c>
      <c r="M374" s="2">
        <f t="shared" si="5"/>
        <v>0.52173913043478259</v>
      </c>
      <c r="N374" s="2">
        <f>VLOOKUP(J374,Calculos!$A$3:$D$67,2,FALSE)</f>
        <v>0.69565217391304346</v>
      </c>
      <c r="O374" s="2">
        <f>VLOOKUP(J374,Calculos!$A$3:$D$72,3,FALSE)</f>
        <v>0.45410628019323673</v>
      </c>
      <c r="P374" s="5">
        <f>IF(VLOOKUP(J374,Calculos!$A$3:$D$68,3,FALSE)&gt;M374,0,1)</f>
        <v>1</v>
      </c>
    </row>
    <row r="375" spans="1:16">
      <c r="A375" t="s">
        <v>68</v>
      </c>
      <c r="B375">
        <v>10</v>
      </c>
      <c r="C375" t="s">
        <v>18</v>
      </c>
      <c r="D375">
        <v>35</v>
      </c>
      <c r="E375">
        <v>23</v>
      </c>
      <c r="F375">
        <v>9</v>
      </c>
      <c r="G375">
        <v>8</v>
      </c>
      <c r="H375">
        <v>6</v>
      </c>
      <c r="I375" t="str">
        <f>VLOOKUP(C375,Aux_Club!$G$3:$H$67,2,FALSE)</f>
        <v>Newells</v>
      </c>
      <c r="J375">
        <f>VLOOKUP(A375,Aux_Torneo!$A$2:$C$39,3,FALSE)</f>
        <v>17</v>
      </c>
      <c r="K375">
        <f>_xlfn.XLOOKUP(A375,Aux_Torneo!A:A,Aux_Torneo!D:D)</f>
        <v>11</v>
      </c>
      <c r="L375" t="str">
        <f>_xlfn.XLOOKUP(A375,Aux_Torneo!A:A,Aux_Torneo!B:B)</f>
        <v>Con</v>
      </c>
      <c r="M375" s="2">
        <f t="shared" si="5"/>
        <v>0.50724637681159424</v>
      </c>
      <c r="N375" s="2">
        <f>VLOOKUP(J375,Calculos!$A$3:$D$67,2,FALSE)</f>
        <v>0.69565217391304346</v>
      </c>
      <c r="O375" s="2">
        <f>VLOOKUP(J375,Calculos!$A$3:$D$72,3,FALSE)</f>
        <v>0.45410628019323673</v>
      </c>
      <c r="P375" s="5">
        <f>IF(VLOOKUP(J375,Calculos!$A$3:$D$68,3,FALSE)&gt;M375,0,1)</f>
        <v>1</v>
      </c>
    </row>
    <row r="376" spans="1:16">
      <c r="A376" t="s">
        <v>68</v>
      </c>
      <c r="B376">
        <v>11</v>
      </c>
      <c r="C376" t="s">
        <v>28</v>
      </c>
      <c r="D376">
        <v>34</v>
      </c>
      <c r="E376">
        <v>23</v>
      </c>
      <c r="F376">
        <v>9</v>
      </c>
      <c r="G376">
        <v>7</v>
      </c>
      <c r="H376">
        <v>7</v>
      </c>
      <c r="I376" t="str">
        <f>VLOOKUP(C376,Aux_Club!$G$3:$H$67,2,FALSE)</f>
        <v>Arsenal</v>
      </c>
      <c r="J376">
        <f>VLOOKUP(A376,Aux_Torneo!$A$2:$C$39,3,FALSE)</f>
        <v>17</v>
      </c>
      <c r="K376">
        <f>_xlfn.XLOOKUP(A376,Aux_Torneo!A:A,Aux_Torneo!D:D)</f>
        <v>11</v>
      </c>
      <c r="L376" t="str">
        <f>_xlfn.XLOOKUP(A376,Aux_Torneo!A:A,Aux_Torneo!B:B)</f>
        <v>Con</v>
      </c>
      <c r="M376" s="2">
        <f t="shared" si="5"/>
        <v>0.49275362318840582</v>
      </c>
      <c r="N376" s="2">
        <f>VLOOKUP(J376,Calculos!$A$3:$D$67,2,FALSE)</f>
        <v>0.69565217391304346</v>
      </c>
      <c r="O376" s="2">
        <f>VLOOKUP(J376,Calculos!$A$3:$D$72,3,FALSE)</f>
        <v>0.45410628019323673</v>
      </c>
      <c r="P376" s="5">
        <f>IF(VLOOKUP(J376,Calculos!$A$3:$D$68,3,FALSE)&gt;M376,0,1)</f>
        <v>1</v>
      </c>
    </row>
    <row r="377" spans="1:16">
      <c r="A377" t="s">
        <v>68</v>
      </c>
      <c r="B377">
        <v>12</v>
      </c>
      <c r="C377" t="s">
        <v>64</v>
      </c>
      <c r="D377">
        <v>34</v>
      </c>
      <c r="E377">
        <v>23</v>
      </c>
      <c r="F377">
        <v>10</v>
      </c>
      <c r="G377">
        <v>4</v>
      </c>
      <c r="H377">
        <v>9</v>
      </c>
      <c r="I377" t="str">
        <f>VLOOKUP(C377,Aux_Club!$G$3:$H$67,2,FALSE)</f>
        <v>Talleres (C)</v>
      </c>
      <c r="J377">
        <f>VLOOKUP(A377,Aux_Torneo!$A$2:$C$39,3,FALSE)</f>
        <v>17</v>
      </c>
      <c r="K377">
        <f>_xlfn.XLOOKUP(A377,Aux_Torneo!A:A,Aux_Torneo!D:D)</f>
        <v>11</v>
      </c>
      <c r="L377" t="str">
        <f>_xlfn.XLOOKUP(A377,Aux_Torneo!A:A,Aux_Torneo!B:B)</f>
        <v>Con</v>
      </c>
      <c r="M377" s="2">
        <f t="shared" si="5"/>
        <v>0.49275362318840582</v>
      </c>
      <c r="N377" s="2">
        <f>VLOOKUP(J377,Calculos!$A$3:$D$67,2,FALSE)</f>
        <v>0.69565217391304346</v>
      </c>
      <c r="O377" s="2">
        <f>VLOOKUP(J377,Calculos!$A$3:$D$72,3,FALSE)</f>
        <v>0.45410628019323673</v>
      </c>
      <c r="P377" s="5">
        <f>IF(VLOOKUP(J377,Calculos!$A$3:$D$68,3,FALSE)&gt;M377,0,1)</f>
        <v>1</v>
      </c>
    </row>
    <row r="378" spans="1:16">
      <c r="A378" t="s">
        <v>68</v>
      </c>
      <c r="B378">
        <v>13</v>
      </c>
      <c r="C378" t="s">
        <v>24</v>
      </c>
      <c r="D378">
        <v>30</v>
      </c>
      <c r="E378">
        <v>23</v>
      </c>
      <c r="F378">
        <v>8</v>
      </c>
      <c r="G378">
        <v>6</v>
      </c>
      <c r="H378">
        <v>9</v>
      </c>
      <c r="I378" t="str">
        <f>VLOOKUP(C378,Aux_Club!$G$3:$H$67,2,FALSE)</f>
        <v>Estudiantes (LP)</v>
      </c>
      <c r="J378">
        <f>VLOOKUP(A378,Aux_Torneo!$A$2:$C$39,3,FALSE)</f>
        <v>17</v>
      </c>
      <c r="K378">
        <f>_xlfn.XLOOKUP(A378,Aux_Torneo!A:A,Aux_Torneo!D:D)</f>
        <v>11</v>
      </c>
      <c r="L378" t="str">
        <f>_xlfn.XLOOKUP(A378,Aux_Torneo!A:A,Aux_Torneo!B:B)</f>
        <v>Con</v>
      </c>
      <c r="M378" s="2">
        <f t="shared" si="5"/>
        <v>0.43478260869565216</v>
      </c>
      <c r="N378" s="2">
        <f>VLOOKUP(J378,Calculos!$A$3:$D$67,2,FALSE)</f>
        <v>0.69565217391304346</v>
      </c>
      <c r="O378" s="2">
        <f>VLOOKUP(J378,Calculos!$A$3:$D$72,3,FALSE)</f>
        <v>0.45410628019323673</v>
      </c>
      <c r="P378" s="5">
        <f>IF(VLOOKUP(J378,Calculos!$A$3:$D$68,3,FALSE)&gt;M378,0,1)</f>
        <v>0</v>
      </c>
    </row>
    <row r="379" spans="1:16">
      <c r="A379" t="s">
        <v>68</v>
      </c>
      <c r="B379">
        <v>14</v>
      </c>
      <c r="C379" t="s">
        <v>20</v>
      </c>
      <c r="D379">
        <v>29</v>
      </c>
      <c r="E379">
        <v>23</v>
      </c>
      <c r="F379">
        <v>8</v>
      </c>
      <c r="G379">
        <v>5</v>
      </c>
      <c r="H379">
        <v>10</v>
      </c>
      <c r="I379" t="str">
        <f>VLOOKUP(C379,Aux_Club!$G$3:$H$67,2,FALSE)</f>
        <v>Independiente</v>
      </c>
      <c r="J379">
        <f>VLOOKUP(A379,Aux_Torneo!$A$2:$C$39,3,FALSE)</f>
        <v>17</v>
      </c>
      <c r="K379">
        <f>_xlfn.XLOOKUP(A379,Aux_Torneo!A:A,Aux_Torneo!D:D)</f>
        <v>11</v>
      </c>
      <c r="L379" t="str">
        <f>_xlfn.XLOOKUP(A379,Aux_Torneo!A:A,Aux_Torneo!B:B)</f>
        <v>Con</v>
      </c>
      <c r="M379" s="2">
        <f t="shared" si="5"/>
        <v>0.42028985507246375</v>
      </c>
      <c r="N379" s="2">
        <f>VLOOKUP(J379,Calculos!$A$3:$D$67,2,FALSE)</f>
        <v>0.69565217391304346</v>
      </c>
      <c r="O379" s="2">
        <f>VLOOKUP(J379,Calculos!$A$3:$D$72,3,FALSE)</f>
        <v>0.45410628019323673</v>
      </c>
      <c r="P379" s="5">
        <f>IF(VLOOKUP(J379,Calculos!$A$3:$D$68,3,FALSE)&gt;M379,0,1)</f>
        <v>0</v>
      </c>
    </row>
    <row r="380" spans="1:16">
      <c r="A380" t="s">
        <v>68</v>
      </c>
      <c r="B380">
        <v>15</v>
      </c>
      <c r="C380" t="s">
        <v>29</v>
      </c>
      <c r="D380">
        <v>29</v>
      </c>
      <c r="E380">
        <v>23</v>
      </c>
      <c r="F380">
        <v>7</v>
      </c>
      <c r="G380">
        <v>8</v>
      </c>
      <c r="H380">
        <v>8</v>
      </c>
      <c r="I380" t="str">
        <f>VLOOKUP(C380,Aux_Club!$G$3:$H$67,2,FALSE)</f>
        <v>Atl Tucuman</v>
      </c>
      <c r="J380">
        <f>VLOOKUP(A380,Aux_Torneo!$A$2:$C$39,3,FALSE)</f>
        <v>17</v>
      </c>
      <c r="K380">
        <f>_xlfn.XLOOKUP(A380,Aux_Torneo!A:A,Aux_Torneo!D:D)</f>
        <v>11</v>
      </c>
      <c r="L380" t="str">
        <f>_xlfn.XLOOKUP(A380,Aux_Torneo!A:A,Aux_Torneo!B:B)</f>
        <v>Con</v>
      </c>
      <c r="M380" s="2">
        <f t="shared" si="5"/>
        <v>0.42028985507246375</v>
      </c>
      <c r="N380" s="2">
        <f>VLOOKUP(J380,Calculos!$A$3:$D$67,2,FALSE)</f>
        <v>0.69565217391304346</v>
      </c>
      <c r="O380" s="2">
        <f>VLOOKUP(J380,Calculos!$A$3:$D$72,3,FALSE)</f>
        <v>0.45410628019323673</v>
      </c>
      <c r="P380" s="5">
        <f>IF(VLOOKUP(J380,Calculos!$A$3:$D$68,3,FALSE)&gt;M380,0,1)</f>
        <v>0</v>
      </c>
    </row>
    <row r="381" spans="1:16">
      <c r="A381" t="s">
        <v>68</v>
      </c>
      <c r="B381">
        <v>16</v>
      </c>
      <c r="C381" t="s">
        <v>47</v>
      </c>
      <c r="D381">
        <v>27</v>
      </c>
      <c r="E381">
        <v>23</v>
      </c>
      <c r="F381">
        <v>7</v>
      </c>
      <c r="G381">
        <v>6</v>
      </c>
      <c r="H381">
        <v>10</v>
      </c>
      <c r="I381" t="str">
        <f>VLOOKUP(C381,Aux_Club!$G$3:$H$67,2,FALSE)</f>
        <v>Union</v>
      </c>
      <c r="J381">
        <f>VLOOKUP(A381,Aux_Torneo!$A$2:$C$39,3,FALSE)</f>
        <v>17</v>
      </c>
      <c r="K381">
        <f>_xlfn.XLOOKUP(A381,Aux_Torneo!A:A,Aux_Torneo!D:D)</f>
        <v>11</v>
      </c>
      <c r="L381" t="str">
        <f>_xlfn.XLOOKUP(A381,Aux_Torneo!A:A,Aux_Torneo!B:B)</f>
        <v>Con</v>
      </c>
      <c r="M381" s="2">
        <f t="shared" si="5"/>
        <v>0.39130434782608697</v>
      </c>
      <c r="N381" s="2">
        <f>VLOOKUP(J381,Calculos!$A$3:$D$67,2,FALSE)</f>
        <v>0.69565217391304346</v>
      </c>
      <c r="O381" s="2">
        <f>VLOOKUP(J381,Calculos!$A$3:$D$72,3,FALSE)</f>
        <v>0.45410628019323673</v>
      </c>
      <c r="P381" s="5">
        <f>IF(VLOOKUP(J381,Calculos!$A$3:$D$68,3,FALSE)&gt;M381,0,1)</f>
        <v>0</v>
      </c>
    </row>
    <row r="382" spans="1:16">
      <c r="A382" t="s">
        <v>68</v>
      </c>
      <c r="B382">
        <v>17</v>
      </c>
      <c r="C382" t="s">
        <v>17</v>
      </c>
      <c r="D382">
        <v>26</v>
      </c>
      <c r="E382">
        <v>23</v>
      </c>
      <c r="F382">
        <v>6</v>
      </c>
      <c r="G382">
        <v>8</v>
      </c>
      <c r="H382">
        <v>9</v>
      </c>
      <c r="I382" t="str">
        <f>VLOOKUP(C382,Aux_Club!$G$3:$H$67,2,FALSE)</f>
        <v>Banfield</v>
      </c>
      <c r="J382">
        <f>VLOOKUP(A382,Aux_Torneo!$A$2:$C$39,3,FALSE)</f>
        <v>17</v>
      </c>
      <c r="K382">
        <f>_xlfn.XLOOKUP(A382,Aux_Torneo!A:A,Aux_Torneo!D:D)</f>
        <v>11</v>
      </c>
      <c r="L382" t="str">
        <f>_xlfn.XLOOKUP(A382,Aux_Torneo!A:A,Aux_Torneo!B:B)</f>
        <v>Con</v>
      </c>
      <c r="M382" s="2">
        <f t="shared" si="5"/>
        <v>0.37681159420289856</v>
      </c>
      <c r="N382" s="2">
        <f>VLOOKUP(J382,Calculos!$A$3:$D$67,2,FALSE)</f>
        <v>0.69565217391304346</v>
      </c>
      <c r="O382" s="2">
        <f>VLOOKUP(J382,Calculos!$A$3:$D$72,3,FALSE)</f>
        <v>0.45410628019323673</v>
      </c>
      <c r="P382" s="5">
        <f>IF(VLOOKUP(J382,Calculos!$A$3:$D$68,3,FALSE)&gt;M382,0,1)</f>
        <v>0</v>
      </c>
    </row>
    <row r="383" spans="1:16">
      <c r="A383" t="s">
        <v>68</v>
      </c>
      <c r="B383">
        <v>18</v>
      </c>
      <c r="C383" t="s">
        <v>69</v>
      </c>
      <c r="D383">
        <v>26</v>
      </c>
      <c r="E383">
        <v>23</v>
      </c>
      <c r="F383">
        <v>6</v>
      </c>
      <c r="G383">
        <v>8</v>
      </c>
      <c r="H383">
        <v>9</v>
      </c>
      <c r="I383" t="str">
        <f>VLOOKUP(C383,Aux_Club!$G$3:$H$67,2,FALSE)</f>
        <v>Central Cba (SdE)</v>
      </c>
      <c r="J383">
        <f>VLOOKUP(A383,Aux_Torneo!$A$2:$C$39,3,FALSE)</f>
        <v>17</v>
      </c>
      <c r="K383">
        <f>_xlfn.XLOOKUP(A383,Aux_Torneo!A:A,Aux_Torneo!D:D)</f>
        <v>11</v>
      </c>
      <c r="L383" t="str">
        <f>_xlfn.XLOOKUP(A383,Aux_Torneo!A:A,Aux_Torneo!B:B)</f>
        <v>Con</v>
      </c>
      <c r="M383" s="2">
        <f t="shared" si="5"/>
        <v>0.37681159420289856</v>
      </c>
      <c r="N383" s="2">
        <f>VLOOKUP(J383,Calculos!$A$3:$D$67,2,FALSE)</f>
        <v>0.69565217391304346</v>
      </c>
      <c r="O383" s="2">
        <f>VLOOKUP(J383,Calculos!$A$3:$D$72,3,FALSE)</f>
        <v>0.45410628019323673</v>
      </c>
      <c r="P383" s="5">
        <f>IF(VLOOKUP(J383,Calculos!$A$3:$D$68,3,FALSE)&gt;M383,0,1)</f>
        <v>0</v>
      </c>
    </row>
    <row r="384" spans="1:16">
      <c r="A384" t="s">
        <v>68</v>
      </c>
      <c r="B384">
        <v>19</v>
      </c>
      <c r="C384" t="s">
        <v>34</v>
      </c>
      <c r="D384">
        <v>23</v>
      </c>
      <c r="E384">
        <v>23</v>
      </c>
      <c r="F384">
        <v>6</v>
      </c>
      <c r="G384">
        <v>5</v>
      </c>
      <c r="H384">
        <v>12</v>
      </c>
      <c r="I384" t="str">
        <f>VLOOKUP(C384,Aux_Club!$G$3:$H$67,2,FALSE)</f>
        <v>Gimnasia (LP)</v>
      </c>
      <c r="J384">
        <f>VLOOKUP(A384,Aux_Torneo!$A$2:$C$39,3,FALSE)</f>
        <v>17</v>
      </c>
      <c r="K384">
        <f>_xlfn.XLOOKUP(A384,Aux_Torneo!A:A,Aux_Torneo!D:D)</f>
        <v>11</v>
      </c>
      <c r="L384" t="str">
        <f>_xlfn.XLOOKUP(A384,Aux_Torneo!A:A,Aux_Torneo!B:B)</f>
        <v>Con</v>
      </c>
      <c r="M384" s="2">
        <f t="shared" si="5"/>
        <v>0.33333333333333331</v>
      </c>
      <c r="N384" s="2">
        <f>VLOOKUP(J384,Calculos!$A$3:$D$67,2,FALSE)</f>
        <v>0.69565217391304346</v>
      </c>
      <c r="O384" s="2">
        <f>VLOOKUP(J384,Calculos!$A$3:$D$72,3,FALSE)</f>
        <v>0.45410628019323673</v>
      </c>
      <c r="P384" s="5">
        <f>IF(VLOOKUP(J384,Calculos!$A$3:$D$68,3,FALSE)&gt;M384,0,1)</f>
        <v>0</v>
      </c>
    </row>
    <row r="385" spans="1:16">
      <c r="A385" t="s">
        <v>68</v>
      </c>
      <c r="B385">
        <v>20</v>
      </c>
      <c r="C385" t="s">
        <v>62</v>
      </c>
      <c r="D385">
        <v>23</v>
      </c>
      <c r="E385">
        <v>23</v>
      </c>
      <c r="F385">
        <v>5</v>
      </c>
      <c r="G385">
        <v>8</v>
      </c>
      <c r="H385">
        <v>10</v>
      </c>
      <c r="I385" t="str">
        <f>VLOOKUP(C385,Aux_Club!$G$3:$H$67,2,FALSE)</f>
        <v>Patronato</v>
      </c>
      <c r="J385">
        <f>VLOOKUP(A385,Aux_Torneo!$A$2:$C$39,3,FALSE)</f>
        <v>17</v>
      </c>
      <c r="K385">
        <f>_xlfn.XLOOKUP(A385,Aux_Torneo!A:A,Aux_Torneo!D:D)</f>
        <v>11</v>
      </c>
      <c r="L385" t="str">
        <f>_xlfn.XLOOKUP(A385,Aux_Torneo!A:A,Aux_Torneo!B:B)</f>
        <v>Con</v>
      </c>
      <c r="M385" s="2">
        <f t="shared" si="5"/>
        <v>0.33333333333333331</v>
      </c>
      <c r="N385" s="2">
        <f>VLOOKUP(J385,Calculos!$A$3:$D$67,2,FALSE)</f>
        <v>0.69565217391304346</v>
      </c>
      <c r="O385" s="2">
        <f>VLOOKUP(J385,Calculos!$A$3:$D$72,3,FALSE)</f>
        <v>0.45410628019323673</v>
      </c>
      <c r="P385" s="5">
        <f>IF(VLOOKUP(J385,Calculos!$A$3:$D$68,3,FALSE)&gt;M385,0,1)</f>
        <v>0</v>
      </c>
    </row>
    <row r="386" spans="1:16">
      <c r="A386" t="s">
        <v>68</v>
      </c>
      <c r="B386">
        <v>21</v>
      </c>
      <c r="C386" t="s">
        <v>35</v>
      </c>
      <c r="D386">
        <v>22</v>
      </c>
      <c r="E386">
        <v>23</v>
      </c>
      <c r="F386">
        <v>5</v>
      </c>
      <c r="G386">
        <v>7</v>
      </c>
      <c r="H386">
        <v>11</v>
      </c>
      <c r="I386" t="str">
        <f>VLOOKUP(C386,Aux_Club!$G$3:$H$67,2,FALSE)</f>
        <v>Huracan</v>
      </c>
      <c r="J386">
        <f>VLOOKUP(A386,Aux_Torneo!$A$2:$C$39,3,FALSE)</f>
        <v>17</v>
      </c>
      <c r="K386">
        <f>_xlfn.XLOOKUP(A386,Aux_Torneo!A:A,Aux_Torneo!D:D)</f>
        <v>11</v>
      </c>
      <c r="L386" t="str">
        <f>_xlfn.XLOOKUP(A386,Aux_Torneo!A:A,Aux_Torneo!B:B)</f>
        <v>Con</v>
      </c>
      <c r="M386" s="2">
        <f t="shared" si="5"/>
        <v>0.3188405797101449</v>
      </c>
      <c r="N386" s="2">
        <f>VLOOKUP(J386,Calculos!$A$3:$D$67,2,FALSE)</f>
        <v>0.69565217391304346</v>
      </c>
      <c r="O386" s="2">
        <f>VLOOKUP(J386,Calculos!$A$3:$D$72,3,FALSE)</f>
        <v>0.45410628019323673</v>
      </c>
      <c r="P386" s="5">
        <f>IF(VLOOKUP(J386,Calculos!$A$3:$D$68,3,FALSE)&gt;M386,0,1)</f>
        <v>0</v>
      </c>
    </row>
    <row r="387" spans="1:16">
      <c r="A387" t="s">
        <v>68</v>
      </c>
      <c r="B387">
        <v>22</v>
      </c>
      <c r="C387" t="s">
        <v>56</v>
      </c>
      <c r="D387">
        <v>22</v>
      </c>
      <c r="E387">
        <v>23</v>
      </c>
      <c r="F387">
        <v>6</v>
      </c>
      <c r="G387">
        <v>4</v>
      </c>
      <c r="H387">
        <v>13</v>
      </c>
      <c r="I387" t="str">
        <f>VLOOKUP(C387,Aux_Club!$G$3:$H$67,2,FALSE)</f>
        <v>Aldosivi</v>
      </c>
      <c r="J387">
        <f>VLOOKUP(A387,Aux_Torneo!$A$2:$C$39,3,FALSE)</f>
        <v>17</v>
      </c>
      <c r="K387">
        <f>_xlfn.XLOOKUP(A387,Aux_Torneo!A:A,Aux_Torneo!D:D)</f>
        <v>11</v>
      </c>
      <c r="L387" t="str">
        <f>_xlfn.XLOOKUP(A387,Aux_Torneo!A:A,Aux_Torneo!B:B)</f>
        <v>Con</v>
      </c>
      <c r="M387" s="2">
        <f t="shared" ref="M387:M450" si="6">D387/(E387*3)</f>
        <v>0.3188405797101449</v>
      </c>
      <c r="N387" s="2">
        <f>VLOOKUP(J387,Calculos!$A$3:$D$67,2,FALSE)</f>
        <v>0.69565217391304346</v>
      </c>
      <c r="O387" s="2">
        <f>VLOOKUP(J387,Calculos!$A$3:$D$72,3,FALSE)</f>
        <v>0.45410628019323673</v>
      </c>
      <c r="P387" s="5">
        <f>IF(VLOOKUP(J387,Calculos!$A$3:$D$68,3,FALSE)&gt;M387,0,1)</f>
        <v>0</v>
      </c>
    </row>
    <row r="388" spans="1:16">
      <c r="A388" t="s">
        <v>68</v>
      </c>
      <c r="B388">
        <v>23</v>
      </c>
      <c r="C388" t="s">
        <v>19</v>
      </c>
      <c r="D388">
        <v>18</v>
      </c>
      <c r="E388">
        <v>23</v>
      </c>
      <c r="F388">
        <v>5</v>
      </c>
      <c r="G388">
        <v>3</v>
      </c>
      <c r="H388">
        <v>15</v>
      </c>
      <c r="I388" t="str">
        <f>VLOOKUP(C388,Aux_Club!$G$3:$H$67,2,FALSE)</f>
        <v>Colon</v>
      </c>
      <c r="J388">
        <f>VLOOKUP(A388,Aux_Torneo!$A$2:$C$39,3,FALSE)</f>
        <v>17</v>
      </c>
      <c r="K388">
        <f>_xlfn.XLOOKUP(A388,Aux_Torneo!A:A,Aux_Torneo!D:D)</f>
        <v>11</v>
      </c>
      <c r="L388" t="str">
        <f>_xlfn.XLOOKUP(A388,Aux_Torneo!A:A,Aux_Torneo!B:B)</f>
        <v>Con</v>
      </c>
      <c r="M388" s="2">
        <f t="shared" si="6"/>
        <v>0.2608695652173913</v>
      </c>
      <c r="N388" s="2">
        <f>VLOOKUP(J388,Calculos!$A$3:$D$67,2,FALSE)</f>
        <v>0.69565217391304346</v>
      </c>
      <c r="O388" s="2">
        <f>VLOOKUP(J388,Calculos!$A$3:$D$72,3,FALSE)</f>
        <v>0.45410628019323673</v>
      </c>
      <c r="P388" s="5">
        <f>IF(VLOOKUP(J388,Calculos!$A$3:$D$68,3,FALSE)&gt;M388,0,1)</f>
        <v>0</v>
      </c>
    </row>
    <row r="389" spans="1:16">
      <c r="A389" t="s">
        <v>68</v>
      </c>
      <c r="B389">
        <v>24</v>
      </c>
      <c r="C389" t="s">
        <v>33</v>
      </c>
      <c r="D389">
        <v>18</v>
      </c>
      <c r="E389">
        <v>23</v>
      </c>
      <c r="F389">
        <v>6</v>
      </c>
      <c r="G389">
        <v>0</v>
      </c>
      <c r="H389">
        <v>17</v>
      </c>
      <c r="I389" t="str">
        <f>VLOOKUP(C389,Aux_Club!$G$3:$H$67,2,FALSE)</f>
        <v>Godoy Cruz</v>
      </c>
      <c r="J389">
        <f>VLOOKUP(A389,Aux_Torneo!$A$2:$C$39,3,FALSE)</f>
        <v>17</v>
      </c>
      <c r="K389">
        <f>_xlfn.XLOOKUP(A389,Aux_Torneo!A:A,Aux_Torneo!D:D)</f>
        <v>11</v>
      </c>
      <c r="L389" t="str">
        <f>_xlfn.XLOOKUP(A389,Aux_Torneo!A:A,Aux_Torneo!B:B)</f>
        <v>Con</v>
      </c>
      <c r="M389" s="2">
        <f t="shared" si="6"/>
        <v>0.2608695652173913</v>
      </c>
      <c r="N389" s="2">
        <f>VLOOKUP(J389,Calculos!$A$3:$D$67,2,FALSE)</f>
        <v>0.69565217391304346</v>
      </c>
      <c r="O389" s="2">
        <f>VLOOKUP(J389,Calculos!$A$3:$D$72,3,FALSE)</f>
        <v>0.45410628019323673</v>
      </c>
      <c r="P389" s="5">
        <f>IF(VLOOKUP(J389,Calculos!$A$3:$D$68,3,FALSE)&gt;M389,0,1)</f>
        <v>0</v>
      </c>
    </row>
    <row r="390" spans="1:16">
      <c r="A390" t="s">
        <v>70</v>
      </c>
      <c r="B390">
        <v>1</v>
      </c>
      <c r="C390" t="s">
        <v>30</v>
      </c>
      <c r="D390">
        <v>54</v>
      </c>
      <c r="E390">
        <v>25</v>
      </c>
      <c r="F390">
        <v>16</v>
      </c>
      <c r="G390">
        <v>6</v>
      </c>
      <c r="H390">
        <v>3</v>
      </c>
      <c r="I390" t="str">
        <f>VLOOKUP(C390,Aux_Club!$G$3:$H$67,2,FALSE)</f>
        <v>River Plate</v>
      </c>
      <c r="J390">
        <f>VLOOKUP(A390,Aux_Torneo!$A$2:$C$39,3,FALSE)</f>
        <v>19</v>
      </c>
      <c r="K390">
        <f>_xlfn.XLOOKUP(A390,Aux_Torneo!A:A,Aux_Torneo!D:D)</f>
        <v>12</v>
      </c>
      <c r="L390" t="str">
        <f>_xlfn.XLOOKUP(A390,Aux_Torneo!A:A,Aux_Torneo!B:B)</f>
        <v>Con</v>
      </c>
      <c r="M390" s="2">
        <f t="shared" si="6"/>
        <v>0.72</v>
      </c>
      <c r="N390" s="2">
        <f>VLOOKUP(J390,Calculos!$A$3:$D$67,2,FALSE)</f>
        <v>0.72</v>
      </c>
      <c r="O390" s="2">
        <f>VLOOKUP(J390,Calculos!$A$3:$D$72,3,FALSE)</f>
        <v>0.4507692307692307</v>
      </c>
      <c r="P390" s="5">
        <f>IF(VLOOKUP(J390,Calculos!$A$3:$D$68,3,FALSE)&gt;M390,0,1)</f>
        <v>1</v>
      </c>
    </row>
    <row r="391" spans="1:16">
      <c r="A391" t="s">
        <v>70</v>
      </c>
      <c r="B391">
        <v>2</v>
      </c>
      <c r="C391" t="s">
        <v>54</v>
      </c>
      <c r="D391">
        <v>47</v>
      </c>
      <c r="E391">
        <v>25</v>
      </c>
      <c r="F391">
        <v>13</v>
      </c>
      <c r="G391">
        <v>8</v>
      </c>
      <c r="H391">
        <v>4</v>
      </c>
      <c r="I391" t="str">
        <f>VLOOKUP(C391,Aux_Club!$G$3:$H$67,2,FALSE)</f>
        <v>Def y Justicia</v>
      </c>
      <c r="J391">
        <f>VLOOKUP(A391,Aux_Torneo!$A$2:$C$39,3,FALSE)</f>
        <v>19</v>
      </c>
      <c r="K391">
        <f>_xlfn.XLOOKUP(A391,Aux_Torneo!A:A,Aux_Torneo!D:D)</f>
        <v>12</v>
      </c>
      <c r="L391" t="str">
        <f>_xlfn.XLOOKUP(A391,Aux_Torneo!A:A,Aux_Torneo!B:B)</f>
        <v>Con</v>
      </c>
      <c r="M391" s="2">
        <f t="shared" si="6"/>
        <v>0.62666666666666671</v>
      </c>
      <c r="N391" s="2">
        <f>VLOOKUP(J391,Calculos!$A$3:$D$67,2,FALSE)</f>
        <v>0.72</v>
      </c>
      <c r="O391" s="2">
        <f>VLOOKUP(J391,Calculos!$A$3:$D$72,3,FALSE)</f>
        <v>0.4507692307692307</v>
      </c>
      <c r="P391" s="5">
        <f>IF(VLOOKUP(J391,Calculos!$A$3:$D$68,3,FALSE)&gt;M391,0,1)</f>
        <v>1</v>
      </c>
    </row>
    <row r="392" spans="1:16">
      <c r="A392" t="s">
        <v>70</v>
      </c>
      <c r="B392">
        <v>3</v>
      </c>
      <c r="C392" t="s">
        <v>64</v>
      </c>
      <c r="D392">
        <v>46</v>
      </c>
      <c r="E392">
        <v>25</v>
      </c>
      <c r="F392">
        <v>14</v>
      </c>
      <c r="G392">
        <v>4</v>
      </c>
      <c r="H392">
        <v>7</v>
      </c>
      <c r="I392" t="str">
        <f>VLOOKUP(C392,Aux_Club!$G$3:$H$67,2,FALSE)</f>
        <v>Talleres (C)</v>
      </c>
      <c r="J392">
        <f>VLOOKUP(A392,Aux_Torneo!$A$2:$C$39,3,FALSE)</f>
        <v>19</v>
      </c>
      <c r="K392">
        <f>_xlfn.XLOOKUP(A392,Aux_Torneo!A:A,Aux_Torneo!D:D)</f>
        <v>12</v>
      </c>
      <c r="L392" t="str">
        <f>_xlfn.XLOOKUP(A392,Aux_Torneo!A:A,Aux_Torneo!B:B)</f>
        <v>Con</v>
      </c>
      <c r="M392" s="2">
        <f t="shared" si="6"/>
        <v>0.61333333333333329</v>
      </c>
      <c r="N392" s="2">
        <f>VLOOKUP(J392,Calculos!$A$3:$D$67,2,FALSE)</f>
        <v>0.72</v>
      </c>
      <c r="O392" s="2">
        <f>VLOOKUP(J392,Calculos!$A$3:$D$72,3,FALSE)</f>
        <v>0.4507692307692307</v>
      </c>
      <c r="P392" s="5">
        <f>IF(VLOOKUP(J392,Calculos!$A$3:$D$68,3,FALSE)&gt;M392,0,1)</f>
        <v>1</v>
      </c>
    </row>
    <row r="393" spans="1:16">
      <c r="A393" t="s">
        <v>70</v>
      </c>
      <c r="B393">
        <v>4</v>
      </c>
      <c r="C393" t="s">
        <v>27</v>
      </c>
      <c r="D393">
        <v>41</v>
      </c>
      <c r="E393">
        <v>25</v>
      </c>
      <c r="F393">
        <v>11</v>
      </c>
      <c r="G393">
        <v>8</v>
      </c>
      <c r="H393">
        <v>6</v>
      </c>
      <c r="I393" t="str">
        <f>VLOOKUP(C393,Aux_Club!$G$3:$H$67,2,FALSE)</f>
        <v>Boca Juniors</v>
      </c>
      <c r="J393">
        <f>VLOOKUP(A393,Aux_Torneo!$A$2:$C$39,3,FALSE)</f>
        <v>19</v>
      </c>
      <c r="K393">
        <f>_xlfn.XLOOKUP(A393,Aux_Torneo!A:A,Aux_Torneo!D:D)</f>
        <v>12</v>
      </c>
      <c r="L393" t="str">
        <f>_xlfn.XLOOKUP(A393,Aux_Torneo!A:A,Aux_Torneo!B:B)</f>
        <v>Con</v>
      </c>
      <c r="M393" s="2">
        <f t="shared" si="6"/>
        <v>0.54666666666666663</v>
      </c>
      <c r="N393" s="2">
        <f>VLOOKUP(J393,Calculos!$A$3:$D$67,2,FALSE)</f>
        <v>0.72</v>
      </c>
      <c r="O393" s="2">
        <f>VLOOKUP(J393,Calculos!$A$3:$D$72,3,FALSE)</f>
        <v>0.4507692307692307</v>
      </c>
      <c r="P393" s="5">
        <f>IF(VLOOKUP(J393,Calculos!$A$3:$D$68,3,FALSE)&gt;M393,0,1)</f>
        <v>1</v>
      </c>
    </row>
    <row r="394" spans="1:16">
      <c r="A394" t="s">
        <v>70</v>
      </c>
      <c r="B394">
        <v>5</v>
      </c>
      <c r="C394" t="s">
        <v>21</v>
      </c>
      <c r="D394">
        <v>39</v>
      </c>
      <c r="E394">
        <v>25</v>
      </c>
      <c r="F394">
        <v>10</v>
      </c>
      <c r="G394">
        <v>9</v>
      </c>
      <c r="H394">
        <v>6</v>
      </c>
      <c r="I394" t="str">
        <f>VLOOKUP(C394,Aux_Club!$G$3:$H$67,2,FALSE)</f>
        <v>Velez</v>
      </c>
      <c r="J394">
        <f>VLOOKUP(A394,Aux_Torneo!$A$2:$C$39,3,FALSE)</f>
        <v>19</v>
      </c>
      <c r="K394">
        <f>_xlfn.XLOOKUP(A394,Aux_Torneo!A:A,Aux_Torneo!D:D)</f>
        <v>12</v>
      </c>
      <c r="L394" t="str">
        <f>_xlfn.XLOOKUP(A394,Aux_Torneo!A:A,Aux_Torneo!B:B)</f>
        <v>Con</v>
      </c>
      <c r="M394" s="2">
        <f t="shared" si="6"/>
        <v>0.52</v>
      </c>
      <c r="N394" s="2">
        <f>VLOOKUP(J394,Calculos!$A$3:$D$67,2,FALSE)</f>
        <v>0.72</v>
      </c>
      <c r="O394" s="2">
        <f>VLOOKUP(J394,Calculos!$A$3:$D$72,3,FALSE)</f>
        <v>0.4507692307692307</v>
      </c>
      <c r="P394" s="5">
        <f>IF(VLOOKUP(J394,Calculos!$A$3:$D$68,3,FALSE)&gt;M394,0,1)</f>
        <v>1</v>
      </c>
    </row>
    <row r="395" spans="1:16">
      <c r="A395" t="s">
        <v>70</v>
      </c>
      <c r="B395">
        <v>6</v>
      </c>
      <c r="C395" t="s">
        <v>24</v>
      </c>
      <c r="D395">
        <v>39</v>
      </c>
      <c r="E395">
        <v>25</v>
      </c>
      <c r="F395">
        <v>10</v>
      </c>
      <c r="G395">
        <v>9</v>
      </c>
      <c r="H395">
        <v>6</v>
      </c>
      <c r="I395" t="str">
        <f>VLOOKUP(C395,Aux_Club!$G$3:$H$67,2,FALSE)</f>
        <v>Estudiantes (LP)</v>
      </c>
      <c r="J395">
        <f>VLOOKUP(A395,Aux_Torneo!$A$2:$C$39,3,FALSE)</f>
        <v>19</v>
      </c>
      <c r="K395">
        <f>_xlfn.XLOOKUP(A395,Aux_Torneo!A:A,Aux_Torneo!D:D)</f>
        <v>12</v>
      </c>
      <c r="L395" t="str">
        <f>_xlfn.XLOOKUP(A395,Aux_Torneo!A:A,Aux_Torneo!B:B)</f>
        <v>Con</v>
      </c>
      <c r="M395" s="2">
        <f t="shared" si="6"/>
        <v>0.52</v>
      </c>
      <c r="N395" s="2">
        <f>VLOOKUP(J395,Calculos!$A$3:$D$67,2,FALSE)</f>
        <v>0.72</v>
      </c>
      <c r="O395" s="2">
        <f>VLOOKUP(J395,Calculos!$A$3:$D$72,3,FALSE)</f>
        <v>0.4507692307692307</v>
      </c>
      <c r="P395" s="5">
        <f>IF(VLOOKUP(J395,Calculos!$A$3:$D$68,3,FALSE)&gt;M395,0,1)</f>
        <v>1</v>
      </c>
    </row>
    <row r="396" spans="1:16">
      <c r="A396" t="s">
        <v>70</v>
      </c>
      <c r="B396">
        <v>7</v>
      </c>
      <c r="C396" t="s">
        <v>19</v>
      </c>
      <c r="D396">
        <v>39</v>
      </c>
      <c r="E396">
        <v>25</v>
      </c>
      <c r="F396">
        <v>11</v>
      </c>
      <c r="G396">
        <v>6</v>
      </c>
      <c r="H396">
        <v>8</v>
      </c>
      <c r="I396" t="str">
        <f>VLOOKUP(C396,Aux_Club!$G$3:$H$67,2,FALSE)</f>
        <v>Colon</v>
      </c>
      <c r="J396">
        <f>VLOOKUP(A396,Aux_Torneo!$A$2:$C$39,3,FALSE)</f>
        <v>19</v>
      </c>
      <c r="K396">
        <f>_xlfn.XLOOKUP(A396,Aux_Torneo!A:A,Aux_Torneo!D:D)</f>
        <v>12</v>
      </c>
      <c r="L396" t="str">
        <f>_xlfn.XLOOKUP(A396,Aux_Torneo!A:A,Aux_Torneo!B:B)</f>
        <v>Con</v>
      </c>
      <c r="M396" s="2">
        <f t="shared" si="6"/>
        <v>0.52</v>
      </c>
      <c r="N396" s="2">
        <f>VLOOKUP(J396,Calculos!$A$3:$D$67,2,FALSE)</f>
        <v>0.72</v>
      </c>
      <c r="O396" s="2">
        <f>VLOOKUP(J396,Calculos!$A$3:$D$72,3,FALSE)</f>
        <v>0.4507692307692307</v>
      </c>
      <c r="P396" s="5">
        <f>IF(VLOOKUP(J396,Calculos!$A$3:$D$68,3,FALSE)&gt;M396,0,1)</f>
        <v>1</v>
      </c>
    </row>
    <row r="397" spans="1:16">
      <c r="A397" t="s">
        <v>70</v>
      </c>
      <c r="B397">
        <v>8</v>
      </c>
      <c r="C397" t="s">
        <v>35</v>
      </c>
      <c r="D397">
        <v>38</v>
      </c>
      <c r="E397">
        <v>25</v>
      </c>
      <c r="F397">
        <v>10</v>
      </c>
      <c r="G397">
        <v>8</v>
      </c>
      <c r="H397">
        <v>7</v>
      </c>
      <c r="I397" t="str">
        <f>VLOOKUP(C397,Aux_Club!$G$3:$H$67,2,FALSE)</f>
        <v>Huracan</v>
      </c>
      <c r="J397">
        <f>VLOOKUP(A397,Aux_Torneo!$A$2:$C$39,3,FALSE)</f>
        <v>19</v>
      </c>
      <c r="K397">
        <f>_xlfn.XLOOKUP(A397,Aux_Torneo!A:A,Aux_Torneo!D:D)</f>
        <v>12</v>
      </c>
      <c r="L397" t="str">
        <f>_xlfn.XLOOKUP(A397,Aux_Torneo!A:A,Aux_Torneo!B:B)</f>
        <v>Con</v>
      </c>
      <c r="M397" s="2">
        <f t="shared" si="6"/>
        <v>0.50666666666666671</v>
      </c>
      <c r="N397" s="2">
        <f>VLOOKUP(J397,Calculos!$A$3:$D$67,2,FALSE)</f>
        <v>0.72</v>
      </c>
      <c r="O397" s="2">
        <f>VLOOKUP(J397,Calculos!$A$3:$D$72,3,FALSE)</f>
        <v>0.4507692307692307</v>
      </c>
      <c r="P397" s="5">
        <f>IF(VLOOKUP(J397,Calculos!$A$3:$D$68,3,FALSE)&gt;M397,0,1)</f>
        <v>1</v>
      </c>
    </row>
    <row r="398" spans="1:16">
      <c r="A398" t="s">
        <v>70</v>
      </c>
      <c r="B398">
        <v>9</v>
      </c>
      <c r="C398" t="s">
        <v>20</v>
      </c>
      <c r="D398">
        <v>38</v>
      </c>
      <c r="E398">
        <v>25</v>
      </c>
      <c r="F398">
        <v>10</v>
      </c>
      <c r="G398">
        <v>8</v>
      </c>
      <c r="H398">
        <v>7</v>
      </c>
      <c r="I398" t="str">
        <f>VLOOKUP(C398,Aux_Club!$G$3:$H$67,2,FALSE)</f>
        <v>Independiente</v>
      </c>
      <c r="J398">
        <f>VLOOKUP(A398,Aux_Torneo!$A$2:$C$39,3,FALSE)</f>
        <v>19</v>
      </c>
      <c r="K398">
        <f>_xlfn.XLOOKUP(A398,Aux_Torneo!A:A,Aux_Torneo!D:D)</f>
        <v>12</v>
      </c>
      <c r="L398" t="str">
        <f>_xlfn.XLOOKUP(A398,Aux_Torneo!A:A,Aux_Torneo!B:B)</f>
        <v>Con</v>
      </c>
      <c r="M398" s="2">
        <f t="shared" si="6"/>
        <v>0.50666666666666671</v>
      </c>
      <c r="N398" s="2">
        <f>VLOOKUP(J398,Calculos!$A$3:$D$67,2,FALSE)</f>
        <v>0.72</v>
      </c>
      <c r="O398" s="2">
        <f>VLOOKUP(J398,Calculos!$A$3:$D$72,3,FALSE)</f>
        <v>0.4507692307692307</v>
      </c>
      <c r="P398" s="5">
        <f>IF(VLOOKUP(J398,Calculos!$A$3:$D$68,3,FALSE)&gt;M398,0,1)</f>
        <v>1</v>
      </c>
    </row>
    <row r="399" spans="1:16">
      <c r="A399" t="s">
        <v>70</v>
      </c>
      <c r="B399">
        <v>10</v>
      </c>
      <c r="C399" t="s">
        <v>25</v>
      </c>
      <c r="D399">
        <v>37</v>
      </c>
      <c r="E399">
        <v>25</v>
      </c>
      <c r="F399">
        <v>10</v>
      </c>
      <c r="G399">
        <v>7</v>
      </c>
      <c r="H399">
        <v>8</v>
      </c>
      <c r="I399" t="str">
        <f>VLOOKUP(C399,Aux_Club!$G$3:$H$67,2,FALSE)</f>
        <v>Lanus</v>
      </c>
      <c r="J399">
        <f>VLOOKUP(A399,Aux_Torneo!$A$2:$C$39,3,FALSE)</f>
        <v>19</v>
      </c>
      <c r="K399">
        <f>_xlfn.XLOOKUP(A399,Aux_Torneo!A:A,Aux_Torneo!D:D)</f>
        <v>12</v>
      </c>
      <c r="L399" t="str">
        <f>_xlfn.XLOOKUP(A399,Aux_Torneo!A:A,Aux_Torneo!B:B)</f>
        <v>Con</v>
      </c>
      <c r="M399" s="2">
        <f t="shared" si="6"/>
        <v>0.49333333333333335</v>
      </c>
      <c r="N399" s="2">
        <f>VLOOKUP(J399,Calculos!$A$3:$D$67,2,FALSE)</f>
        <v>0.72</v>
      </c>
      <c r="O399" s="2">
        <f>VLOOKUP(J399,Calculos!$A$3:$D$72,3,FALSE)</f>
        <v>0.4507692307692307</v>
      </c>
      <c r="P399" s="5">
        <f>IF(VLOOKUP(J399,Calculos!$A$3:$D$68,3,FALSE)&gt;M399,0,1)</f>
        <v>1</v>
      </c>
    </row>
    <row r="400" spans="1:16">
      <c r="A400" t="s">
        <v>70</v>
      </c>
      <c r="B400">
        <v>11</v>
      </c>
      <c r="C400" t="s">
        <v>34</v>
      </c>
      <c r="D400">
        <v>36</v>
      </c>
      <c r="E400">
        <v>25</v>
      </c>
      <c r="F400">
        <v>9</v>
      </c>
      <c r="G400">
        <v>9</v>
      </c>
      <c r="H400">
        <v>7</v>
      </c>
      <c r="I400" t="str">
        <f>VLOOKUP(C400,Aux_Club!$G$3:$H$67,2,FALSE)</f>
        <v>Gimnasia (LP)</v>
      </c>
      <c r="J400">
        <f>VLOOKUP(A400,Aux_Torneo!$A$2:$C$39,3,FALSE)</f>
        <v>19</v>
      </c>
      <c r="K400">
        <f>_xlfn.XLOOKUP(A400,Aux_Torneo!A:A,Aux_Torneo!D:D)</f>
        <v>12</v>
      </c>
      <c r="L400" t="str">
        <f>_xlfn.XLOOKUP(A400,Aux_Torneo!A:A,Aux_Torneo!B:B)</f>
        <v>Con</v>
      </c>
      <c r="M400" s="2">
        <f t="shared" si="6"/>
        <v>0.48</v>
      </c>
      <c r="N400" s="2">
        <f>VLOOKUP(J400,Calculos!$A$3:$D$67,2,FALSE)</f>
        <v>0.72</v>
      </c>
      <c r="O400" s="2">
        <f>VLOOKUP(J400,Calculos!$A$3:$D$72,3,FALSE)</f>
        <v>0.4507692307692307</v>
      </c>
      <c r="P400" s="5">
        <f>IF(VLOOKUP(J400,Calculos!$A$3:$D$68,3,FALSE)&gt;M400,0,1)</f>
        <v>1</v>
      </c>
    </row>
    <row r="401" spans="1:16">
      <c r="A401" t="s">
        <v>70</v>
      </c>
      <c r="B401">
        <v>12</v>
      </c>
      <c r="C401" t="s">
        <v>47</v>
      </c>
      <c r="D401">
        <v>34</v>
      </c>
      <c r="E401">
        <v>25</v>
      </c>
      <c r="F401">
        <v>10</v>
      </c>
      <c r="G401">
        <v>4</v>
      </c>
      <c r="H401">
        <v>11</v>
      </c>
      <c r="I401" t="str">
        <f>VLOOKUP(C401,Aux_Club!$G$3:$H$67,2,FALSE)</f>
        <v>Union</v>
      </c>
      <c r="J401">
        <f>VLOOKUP(A401,Aux_Torneo!$A$2:$C$39,3,FALSE)</f>
        <v>19</v>
      </c>
      <c r="K401">
        <f>_xlfn.XLOOKUP(A401,Aux_Torneo!A:A,Aux_Torneo!D:D)</f>
        <v>12</v>
      </c>
      <c r="L401" t="str">
        <f>_xlfn.XLOOKUP(A401,Aux_Torneo!A:A,Aux_Torneo!B:B)</f>
        <v>Con</v>
      </c>
      <c r="M401" s="2">
        <f t="shared" si="6"/>
        <v>0.45333333333333331</v>
      </c>
      <c r="N401" s="2">
        <f>VLOOKUP(J401,Calculos!$A$3:$D$67,2,FALSE)</f>
        <v>0.72</v>
      </c>
      <c r="O401" s="2">
        <f>VLOOKUP(J401,Calculos!$A$3:$D$72,3,FALSE)</f>
        <v>0.4507692307692307</v>
      </c>
      <c r="P401" s="5">
        <f>IF(VLOOKUP(J401,Calculos!$A$3:$D$68,3,FALSE)&gt;M401,0,1)</f>
        <v>1</v>
      </c>
    </row>
    <row r="402" spans="1:16">
      <c r="A402" t="s">
        <v>70</v>
      </c>
      <c r="B402">
        <v>13</v>
      </c>
      <c r="C402" t="s">
        <v>56</v>
      </c>
      <c r="D402">
        <v>33</v>
      </c>
      <c r="E402">
        <v>25</v>
      </c>
      <c r="F402">
        <v>10</v>
      </c>
      <c r="G402">
        <v>3</v>
      </c>
      <c r="H402">
        <v>12</v>
      </c>
      <c r="I402" t="str">
        <f>VLOOKUP(C402,Aux_Club!$G$3:$H$67,2,FALSE)</f>
        <v>Aldosivi</v>
      </c>
      <c r="J402">
        <f>VLOOKUP(A402,Aux_Torneo!$A$2:$C$39,3,FALSE)</f>
        <v>19</v>
      </c>
      <c r="K402">
        <f>_xlfn.XLOOKUP(A402,Aux_Torneo!A:A,Aux_Torneo!D:D)</f>
        <v>12</v>
      </c>
      <c r="L402" t="str">
        <f>_xlfn.XLOOKUP(A402,Aux_Torneo!A:A,Aux_Torneo!B:B)</f>
        <v>Con</v>
      </c>
      <c r="M402" s="2">
        <f t="shared" si="6"/>
        <v>0.44</v>
      </c>
      <c r="N402" s="2">
        <f>VLOOKUP(J402,Calculos!$A$3:$D$67,2,FALSE)</f>
        <v>0.72</v>
      </c>
      <c r="O402" s="2">
        <f>VLOOKUP(J402,Calculos!$A$3:$D$72,3,FALSE)</f>
        <v>0.4507692307692307</v>
      </c>
      <c r="P402" s="5">
        <f>IF(VLOOKUP(J402,Calculos!$A$3:$D$68,3,FALSE)&gt;M402,0,1)</f>
        <v>0</v>
      </c>
    </row>
    <row r="403" spans="1:16">
      <c r="A403" t="s">
        <v>70</v>
      </c>
      <c r="B403">
        <v>14</v>
      </c>
      <c r="C403" t="s">
        <v>22</v>
      </c>
      <c r="D403">
        <v>32</v>
      </c>
      <c r="E403">
        <v>25</v>
      </c>
      <c r="F403">
        <v>8</v>
      </c>
      <c r="G403">
        <v>8</v>
      </c>
      <c r="H403">
        <v>9</v>
      </c>
      <c r="I403" t="str">
        <f>VLOOKUP(C403,Aux_Club!$G$3:$H$67,2,FALSE)</f>
        <v>Argentinos</v>
      </c>
      <c r="J403">
        <f>VLOOKUP(A403,Aux_Torneo!$A$2:$C$39,3,FALSE)</f>
        <v>19</v>
      </c>
      <c r="K403">
        <f>_xlfn.XLOOKUP(A403,Aux_Torneo!A:A,Aux_Torneo!D:D)</f>
        <v>12</v>
      </c>
      <c r="L403" t="str">
        <f>_xlfn.XLOOKUP(A403,Aux_Torneo!A:A,Aux_Torneo!B:B)</f>
        <v>Con</v>
      </c>
      <c r="M403" s="2">
        <f t="shared" si="6"/>
        <v>0.42666666666666669</v>
      </c>
      <c r="N403" s="2">
        <f>VLOOKUP(J403,Calculos!$A$3:$D$67,2,FALSE)</f>
        <v>0.72</v>
      </c>
      <c r="O403" s="2">
        <f>VLOOKUP(J403,Calculos!$A$3:$D$72,3,FALSE)</f>
        <v>0.4507692307692307</v>
      </c>
      <c r="P403" s="5">
        <f>IF(VLOOKUP(J403,Calculos!$A$3:$D$68,3,FALSE)&gt;M403,0,1)</f>
        <v>0</v>
      </c>
    </row>
    <row r="404" spans="1:16">
      <c r="A404" t="s">
        <v>70</v>
      </c>
      <c r="B404">
        <v>15</v>
      </c>
      <c r="C404" t="s">
        <v>32</v>
      </c>
      <c r="D404">
        <v>32</v>
      </c>
      <c r="E404">
        <v>25</v>
      </c>
      <c r="F404">
        <v>8</v>
      </c>
      <c r="G404">
        <v>8</v>
      </c>
      <c r="H404">
        <v>9</v>
      </c>
      <c r="I404" t="str">
        <f>VLOOKUP(C404,Aux_Club!$G$3:$H$67,2,FALSE)</f>
        <v>Racing Club</v>
      </c>
      <c r="J404">
        <f>VLOOKUP(A404,Aux_Torneo!$A$2:$C$39,3,FALSE)</f>
        <v>19</v>
      </c>
      <c r="K404">
        <f>_xlfn.XLOOKUP(A404,Aux_Torneo!A:A,Aux_Torneo!D:D)</f>
        <v>12</v>
      </c>
      <c r="L404" t="str">
        <f>_xlfn.XLOOKUP(A404,Aux_Torneo!A:A,Aux_Torneo!B:B)</f>
        <v>Con</v>
      </c>
      <c r="M404" s="2">
        <f t="shared" si="6"/>
        <v>0.42666666666666669</v>
      </c>
      <c r="N404" s="2">
        <f>VLOOKUP(J404,Calculos!$A$3:$D$67,2,FALSE)</f>
        <v>0.72</v>
      </c>
      <c r="O404" s="2">
        <f>VLOOKUP(J404,Calculos!$A$3:$D$72,3,FALSE)</f>
        <v>0.4507692307692307</v>
      </c>
      <c r="P404" s="5">
        <f>IF(VLOOKUP(J404,Calculos!$A$3:$D$68,3,FALSE)&gt;M404,0,1)</f>
        <v>0</v>
      </c>
    </row>
    <row r="405" spans="1:16">
      <c r="A405" t="s">
        <v>70</v>
      </c>
      <c r="B405">
        <v>16</v>
      </c>
      <c r="C405" t="s">
        <v>26</v>
      </c>
      <c r="D405">
        <v>32</v>
      </c>
      <c r="E405">
        <v>25</v>
      </c>
      <c r="F405">
        <v>9</v>
      </c>
      <c r="G405">
        <v>5</v>
      </c>
      <c r="H405">
        <v>11</v>
      </c>
      <c r="I405" t="str">
        <f>VLOOKUP(C405,Aux_Club!$G$3:$H$67,2,FALSE)</f>
        <v>Rosario Central</v>
      </c>
      <c r="J405">
        <f>VLOOKUP(A405,Aux_Torneo!$A$2:$C$39,3,FALSE)</f>
        <v>19</v>
      </c>
      <c r="K405">
        <f>_xlfn.XLOOKUP(A405,Aux_Torneo!A:A,Aux_Torneo!D:D)</f>
        <v>12</v>
      </c>
      <c r="L405" t="str">
        <f>_xlfn.XLOOKUP(A405,Aux_Torneo!A:A,Aux_Torneo!B:B)</f>
        <v>Con</v>
      </c>
      <c r="M405" s="2">
        <f t="shared" si="6"/>
        <v>0.42666666666666669</v>
      </c>
      <c r="N405" s="2">
        <f>VLOOKUP(J405,Calculos!$A$3:$D$67,2,FALSE)</f>
        <v>0.72</v>
      </c>
      <c r="O405" s="2">
        <f>VLOOKUP(J405,Calculos!$A$3:$D$72,3,FALSE)</f>
        <v>0.4507692307692307</v>
      </c>
      <c r="P405" s="5">
        <f>IF(VLOOKUP(J405,Calculos!$A$3:$D$68,3,FALSE)&gt;M405,0,1)</f>
        <v>0</v>
      </c>
    </row>
    <row r="406" spans="1:16">
      <c r="A406" t="s">
        <v>70</v>
      </c>
      <c r="B406">
        <v>17</v>
      </c>
      <c r="C406" t="s">
        <v>33</v>
      </c>
      <c r="D406">
        <v>31</v>
      </c>
      <c r="E406">
        <v>25</v>
      </c>
      <c r="F406">
        <v>8</v>
      </c>
      <c r="G406">
        <v>7</v>
      </c>
      <c r="H406">
        <v>10</v>
      </c>
      <c r="I406" t="str">
        <f>VLOOKUP(C406,Aux_Club!$G$3:$H$67,2,FALSE)</f>
        <v>Godoy Cruz</v>
      </c>
      <c r="J406">
        <f>VLOOKUP(A406,Aux_Torneo!$A$2:$C$39,3,FALSE)</f>
        <v>19</v>
      </c>
      <c r="K406">
        <f>_xlfn.XLOOKUP(A406,Aux_Torneo!A:A,Aux_Torneo!D:D)</f>
        <v>12</v>
      </c>
      <c r="L406" t="str">
        <f>_xlfn.XLOOKUP(A406,Aux_Torneo!A:A,Aux_Torneo!B:B)</f>
        <v>Con</v>
      </c>
      <c r="M406" s="2">
        <f t="shared" si="6"/>
        <v>0.41333333333333333</v>
      </c>
      <c r="N406" s="2">
        <f>VLOOKUP(J406,Calculos!$A$3:$D$67,2,FALSE)</f>
        <v>0.72</v>
      </c>
      <c r="O406" s="2">
        <f>VLOOKUP(J406,Calculos!$A$3:$D$72,3,FALSE)</f>
        <v>0.4507692307692307</v>
      </c>
      <c r="P406" s="5">
        <f>IF(VLOOKUP(J406,Calculos!$A$3:$D$68,3,FALSE)&gt;M406,0,1)</f>
        <v>0</v>
      </c>
    </row>
    <row r="407" spans="1:16">
      <c r="A407" t="s">
        <v>70</v>
      </c>
      <c r="B407">
        <v>18</v>
      </c>
      <c r="C407" t="s">
        <v>71</v>
      </c>
      <c r="D407">
        <v>31</v>
      </c>
      <c r="E407">
        <v>25</v>
      </c>
      <c r="F407">
        <v>7</v>
      </c>
      <c r="G407">
        <v>10</v>
      </c>
      <c r="H407">
        <v>8</v>
      </c>
      <c r="I407" t="str">
        <f>VLOOKUP(C407,Aux_Club!$G$3:$H$67,2,FALSE)</f>
        <v>Platense</v>
      </c>
      <c r="J407">
        <f>VLOOKUP(A407,Aux_Torneo!$A$2:$C$39,3,FALSE)</f>
        <v>19</v>
      </c>
      <c r="K407">
        <f>_xlfn.XLOOKUP(A407,Aux_Torneo!A:A,Aux_Torneo!D:D)</f>
        <v>12</v>
      </c>
      <c r="L407" t="str">
        <f>_xlfn.XLOOKUP(A407,Aux_Torneo!A:A,Aux_Torneo!B:B)</f>
        <v>Con</v>
      </c>
      <c r="M407" s="2">
        <f t="shared" si="6"/>
        <v>0.41333333333333333</v>
      </c>
      <c r="N407" s="2">
        <f>VLOOKUP(J407,Calculos!$A$3:$D$67,2,FALSE)</f>
        <v>0.72</v>
      </c>
      <c r="O407" s="2">
        <f>VLOOKUP(J407,Calculos!$A$3:$D$72,3,FALSE)</f>
        <v>0.4507692307692307</v>
      </c>
      <c r="P407" s="5">
        <f>IF(VLOOKUP(J407,Calculos!$A$3:$D$68,3,FALSE)&gt;M407,0,1)</f>
        <v>0</v>
      </c>
    </row>
    <row r="408" spans="1:16">
      <c r="A408" t="s">
        <v>70</v>
      </c>
      <c r="B408">
        <v>19</v>
      </c>
      <c r="C408" t="s">
        <v>18</v>
      </c>
      <c r="D408">
        <v>28</v>
      </c>
      <c r="E408">
        <v>25</v>
      </c>
      <c r="F408">
        <v>7</v>
      </c>
      <c r="G408">
        <v>7</v>
      </c>
      <c r="H408">
        <v>11</v>
      </c>
      <c r="I408" t="str">
        <f>VLOOKUP(C408,Aux_Club!$G$3:$H$67,2,FALSE)</f>
        <v>Newells</v>
      </c>
      <c r="J408">
        <f>VLOOKUP(A408,Aux_Torneo!$A$2:$C$39,3,FALSE)</f>
        <v>19</v>
      </c>
      <c r="K408">
        <f>_xlfn.XLOOKUP(A408,Aux_Torneo!A:A,Aux_Torneo!D:D)</f>
        <v>12</v>
      </c>
      <c r="L408" t="str">
        <f>_xlfn.XLOOKUP(A408,Aux_Torneo!A:A,Aux_Torneo!B:B)</f>
        <v>Con</v>
      </c>
      <c r="M408" s="2">
        <f t="shared" si="6"/>
        <v>0.37333333333333335</v>
      </c>
      <c r="N408" s="2">
        <f>VLOOKUP(J408,Calculos!$A$3:$D$67,2,FALSE)</f>
        <v>0.72</v>
      </c>
      <c r="O408" s="2">
        <f>VLOOKUP(J408,Calculos!$A$3:$D$72,3,FALSE)</f>
        <v>0.4507692307692307</v>
      </c>
      <c r="P408" s="5">
        <f>IF(VLOOKUP(J408,Calculos!$A$3:$D$68,3,FALSE)&gt;M408,0,1)</f>
        <v>0</v>
      </c>
    </row>
    <row r="409" spans="1:16">
      <c r="A409" t="s">
        <v>70</v>
      </c>
      <c r="B409">
        <v>20</v>
      </c>
      <c r="C409" t="s">
        <v>17</v>
      </c>
      <c r="D409">
        <v>27</v>
      </c>
      <c r="E409">
        <v>25</v>
      </c>
      <c r="F409">
        <v>5</v>
      </c>
      <c r="G409">
        <v>12</v>
      </c>
      <c r="H409">
        <v>8</v>
      </c>
      <c r="I409" t="str">
        <f>VLOOKUP(C409,Aux_Club!$G$3:$H$67,2,FALSE)</f>
        <v>Banfield</v>
      </c>
      <c r="J409">
        <f>VLOOKUP(A409,Aux_Torneo!$A$2:$C$39,3,FALSE)</f>
        <v>19</v>
      </c>
      <c r="K409">
        <f>_xlfn.XLOOKUP(A409,Aux_Torneo!A:A,Aux_Torneo!D:D)</f>
        <v>12</v>
      </c>
      <c r="L409" t="str">
        <f>_xlfn.XLOOKUP(A409,Aux_Torneo!A:A,Aux_Torneo!B:B)</f>
        <v>Con</v>
      </c>
      <c r="M409" s="2">
        <f t="shared" si="6"/>
        <v>0.36</v>
      </c>
      <c r="N409" s="2">
        <f>VLOOKUP(J409,Calculos!$A$3:$D$67,2,FALSE)</f>
        <v>0.72</v>
      </c>
      <c r="O409" s="2">
        <f>VLOOKUP(J409,Calculos!$A$3:$D$72,3,FALSE)</f>
        <v>0.4507692307692307</v>
      </c>
      <c r="P409" s="5">
        <f>IF(VLOOKUP(J409,Calculos!$A$3:$D$68,3,FALSE)&gt;M409,0,1)</f>
        <v>0</v>
      </c>
    </row>
    <row r="410" spans="1:16">
      <c r="A410" t="s">
        <v>70</v>
      </c>
      <c r="B410">
        <v>21</v>
      </c>
      <c r="C410" t="s">
        <v>23</v>
      </c>
      <c r="D410">
        <v>27</v>
      </c>
      <c r="E410">
        <v>25</v>
      </c>
      <c r="F410">
        <v>7</v>
      </c>
      <c r="G410">
        <v>6</v>
      </c>
      <c r="H410">
        <v>12</v>
      </c>
      <c r="I410" t="str">
        <f>VLOOKUP(C410,Aux_Club!$G$3:$H$67,2,FALSE)</f>
        <v>San Lorenzo</v>
      </c>
      <c r="J410">
        <f>VLOOKUP(A410,Aux_Torneo!$A$2:$C$39,3,FALSE)</f>
        <v>19</v>
      </c>
      <c r="K410">
        <f>_xlfn.XLOOKUP(A410,Aux_Torneo!A:A,Aux_Torneo!D:D)</f>
        <v>12</v>
      </c>
      <c r="L410" t="str">
        <f>_xlfn.XLOOKUP(A410,Aux_Torneo!A:A,Aux_Torneo!B:B)</f>
        <v>Con</v>
      </c>
      <c r="M410" s="2">
        <f t="shared" si="6"/>
        <v>0.36</v>
      </c>
      <c r="N410" s="2">
        <f>VLOOKUP(J410,Calculos!$A$3:$D$67,2,FALSE)</f>
        <v>0.72</v>
      </c>
      <c r="O410" s="2">
        <f>VLOOKUP(J410,Calculos!$A$3:$D$72,3,FALSE)</f>
        <v>0.4507692307692307</v>
      </c>
      <c r="P410" s="5">
        <f>IF(VLOOKUP(J410,Calculos!$A$3:$D$68,3,FALSE)&gt;M410,0,1)</f>
        <v>0</v>
      </c>
    </row>
    <row r="411" spans="1:16">
      <c r="A411" t="s">
        <v>70</v>
      </c>
      <c r="B411">
        <v>22</v>
      </c>
      <c r="C411" t="s">
        <v>69</v>
      </c>
      <c r="D411">
        <v>26</v>
      </c>
      <c r="E411">
        <v>25</v>
      </c>
      <c r="F411">
        <v>6</v>
      </c>
      <c r="G411">
        <v>8</v>
      </c>
      <c r="H411">
        <v>11</v>
      </c>
      <c r="I411" t="str">
        <f>VLOOKUP(C411,Aux_Club!$G$3:$H$67,2,FALSE)</f>
        <v>Central Cba (SdE)</v>
      </c>
      <c r="J411">
        <f>VLOOKUP(A411,Aux_Torneo!$A$2:$C$39,3,FALSE)</f>
        <v>19</v>
      </c>
      <c r="K411">
        <f>_xlfn.XLOOKUP(A411,Aux_Torneo!A:A,Aux_Torneo!D:D)</f>
        <v>12</v>
      </c>
      <c r="L411" t="str">
        <f>_xlfn.XLOOKUP(A411,Aux_Torneo!A:A,Aux_Torneo!B:B)</f>
        <v>Con</v>
      </c>
      <c r="M411" s="2">
        <f t="shared" si="6"/>
        <v>0.34666666666666668</v>
      </c>
      <c r="N411" s="2">
        <f>VLOOKUP(J411,Calculos!$A$3:$D$67,2,FALSE)</f>
        <v>0.72</v>
      </c>
      <c r="O411" s="2">
        <f>VLOOKUP(J411,Calculos!$A$3:$D$72,3,FALSE)</f>
        <v>0.4507692307692307</v>
      </c>
      <c r="P411" s="5">
        <f>IF(VLOOKUP(J411,Calculos!$A$3:$D$68,3,FALSE)&gt;M411,0,1)</f>
        <v>0</v>
      </c>
    </row>
    <row r="412" spans="1:16">
      <c r="A412" t="s">
        <v>70</v>
      </c>
      <c r="B412">
        <v>23</v>
      </c>
      <c r="C412" t="s">
        <v>62</v>
      </c>
      <c r="D412">
        <v>25</v>
      </c>
      <c r="E412">
        <v>25</v>
      </c>
      <c r="F412">
        <v>5</v>
      </c>
      <c r="G412">
        <v>10</v>
      </c>
      <c r="H412">
        <v>10</v>
      </c>
      <c r="I412" t="str">
        <f>VLOOKUP(C412,Aux_Club!$G$3:$H$67,2,FALSE)</f>
        <v>Patronato</v>
      </c>
      <c r="J412">
        <f>VLOOKUP(A412,Aux_Torneo!$A$2:$C$39,3,FALSE)</f>
        <v>19</v>
      </c>
      <c r="K412">
        <f>_xlfn.XLOOKUP(A412,Aux_Torneo!A:A,Aux_Torneo!D:D)</f>
        <v>12</v>
      </c>
      <c r="L412" t="str">
        <f>_xlfn.XLOOKUP(A412,Aux_Torneo!A:A,Aux_Torneo!B:B)</f>
        <v>Con</v>
      </c>
      <c r="M412" s="2">
        <f t="shared" si="6"/>
        <v>0.33333333333333331</v>
      </c>
      <c r="N412" s="2">
        <f>VLOOKUP(J412,Calculos!$A$3:$D$67,2,FALSE)</f>
        <v>0.72</v>
      </c>
      <c r="O412" s="2">
        <f>VLOOKUP(J412,Calculos!$A$3:$D$72,3,FALSE)</f>
        <v>0.4507692307692307</v>
      </c>
      <c r="P412" s="5">
        <f>IF(VLOOKUP(J412,Calculos!$A$3:$D$68,3,FALSE)&gt;M412,0,1)</f>
        <v>0</v>
      </c>
    </row>
    <row r="413" spans="1:16">
      <c r="A413" t="s">
        <v>70</v>
      </c>
      <c r="B413">
        <v>24</v>
      </c>
      <c r="C413" t="s">
        <v>57</v>
      </c>
      <c r="D413">
        <v>24</v>
      </c>
      <c r="E413">
        <v>25</v>
      </c>
      <c r="F413">
        <v>6</v>
      </c>
      <c r="G413">
        <v>6</v>
      </c>
      <c r="H413">
        <v>13</v>
      </c>
      <c r="I413" t="str">
        <f>VLOOKUP(C413,Aux_Club!$G$3:$H$67,2,FALSE)</f>
        <v>Sarmiento (J)</v>
      </c>
      <c r="J413">
        <f>VLOOKUP(A413,Aux_Torneo!$A$2:$C$39,3,FALSE)</f>
        <v>19</v>
      </c>
      <c r="K413">
        <f>_xlfn.XLOOKUP(A413,Aux_Torneo!A:A,Aux_Torneo!D:D)</f>
        <v>12</v>
      </c>
      <c r="L413" t="str">
        <f>_xlfn.XLOOKUP(A413,Aux_Torneo!A:A,Aux_Torneo!B:B)</f>
        <v>Con</v>
      </c>
      <c r="M413" s="2">
        <f t="shared" si="6"/>
        <v>0.32</v>
      </c>
      <c r="N413" s="2">
        <f>VLOOKUP(J413,Calculos!$A$3:$D$67,2,FALSE)</f>
        <v>0.72</v>
      </c>
      <c r="O413" s="2">
        <f>VLOOKUP(J413,Calculos!$A$3:$D$72,3,FALSE)</f>
        <v>0.4507692307692307</v>
      </c>
      <c r="P413" s="5">
        <f>IF(VLOOKUP(J413,Calculos!$A$3:$D$68,3,FALSE)&gt;M413,0,1)</f>
        <v>0</v>
      </c>
    </row>
    <row r="414" spans="1:16">
      <c r="A414" t="s">
        <v>70</v>
      </c>
      <c r="B414">
        <v>25</v>
      </c>
      <c r="C414" t="s">
        <v>29</v>
      </c>
      <c r="D414">
        <v>22</v>
      </c>
      <c r="E414">
        <v>25</v>
      </c>
      <c r="F414">
        <v>5</v>
      </c>
      <c r="G414">
        <v>7</v>
      </c>
      <c r="H414">
        <v>13</v>
      </c>
      <c r="I414" t="str">
        <f>VLOOKUP(C414,Aux_Club!$G$3:$H$67,2,FALSE)</f>
        <v>Atl Tucuman</v>
      </c>
      <c r="J414">
        <f>VLOOKUP(A414,Aux_Torneo!$A$2:$C$39,3,FALSE)</f>
        <v>19</v>
      </c>
      <c r="K414">
        <f>_xlfn.XLOOKUP(A414,Aux_Torneo!A:A,Aux_Torneo!D:D)</f>
        <v>12</v>
      </c>
      <c r="L414" t="str">
        <f>_xlfn.XLOOKUP(A414,Aux_Torneo!A:A,Aux_Torneo!B:B)</f>
        <v>Con</v>
      </c>
      <c r="M414" s="2">
        <f t="shared" si="6"/>
        <v>0.29333333333333333</v>
      </c>
      <c r="N414" s="2">
        <f>VLOOKUP(J414,Calculos!$A$3:$D$67,2,FALSE)</f>
        <v>0.72</v>
      </c>
      <c r="O414" s="2">
        <f>VLOOKUP(J414,Calculos!$A$3:$D$72,3,FALSE)</f>
        <v>0.4507692307692307</v>
      </c>
      <c r="P414" s="5">
        <f>IF(VLOOKUP(J414,Calculos!$A$3:$D$68,3,FALSE)&gt;M414,0,1)</f>
        <v>0</v>
      </c>
    </row>
    <row r="415" spans="1:16">
      <c r="A415" t="s">
        <v>70</v>
      </c>
      <c r="B415">
        <v>26</v>
      </c>
      <c r="C415" t="s">
        <v>28</v>
      </c>
      <c r="D415">
        <v>21</v>
      </c>
      <c r="E415">
        <v>25</v>
      </c>
      <c r="F415">
        <v>4</v>
      </c>
      <c r="G415">
        <v>9</v>
      </c>
      <c r="H415">
        <v>12</v>
      </c>
      <c r="I415" t="str">
        <f>VLOOKUP(C415,Aux_Club!$G$3:$H$67,2,FALSE)</f>
        <v>Arsenal</v>
      </c>
      <c r="J415">
        <f>VLOOKUP(A415,Aux_Torneo!$A$2:$C$39,3,FALSE)</f>
        <v>19</v>
      </c>
      <c r="K415">
        <f>_xlfn.XLOOKUP(A415,Aux_Torneo!A:A,Aux_Torneo!D:D)</f>
        <v>12</v>
      </c>
      <c r="L415" t="str">
        <f>_xlfn.XLOOKUP(A415,Aux_Torneo!A:A,Aux_Torneo!B:B)</f>
        <v>Con</v>
      </c>
      <c r="M415" s="2">
        <f t="shared" si="6"/>
        <v>0.28000000000000003</v>
      </c>
      <c r="N415" s="2">
        <f>VLOOKUP(J415,Calculos!$A$3:$D$67,2,FALSE)</f>
        <v>0.72</v>
      </c>
      <c r="O415" s="2">
        <f>VLOOKUP(J415,Calculos!$A$3:$D$72,3,FALSE)</f>
        <v>0.4507692307692307</v>
      </c>
      <c r="P415" s="5">
        <f>IF(VLOOKUP(J415,Calculos!$A$3:$D$68,3,FALSE)&gt;M415,0,1)</f>
        <v>0</v>
      </c>
    </row>
    <row r="416" spans="1:16">
      <c r="A416" t="s">
        <v>72</v>
      </c>
      <c r="B416">
        <v>1</v>
      </c>
      <c r="C416" t="s">
        <v>27</v>
      </c>
      <c r="D416">
        <v>52</v>
      </c>
      <c r="E416">
        <v>27</v>
      </c>
      <c r="F416">
        <v>16</v>
      </c>
      <c r="G416">
        <v>4</v>
      </c>
      <c r="H416">
        <v>7</v>
      </c>
      <c r="I416" t="str">
        <f>VLOOKUP(C416,Aux_Club!$G$3:$H$67,2,FALSE)</f>
        <v>Boca Juniors</v>
      </c>
      <c r="J416">
        <f>VLOOKUP(A416,Aux_Torneo!$A$2:$C$39,3,FALSE)</f>
        <v>21</v>
      </c>
      <c r="K416">
        <f>_xlfn.XLOOKUP(A416,Aux_Torneo!A:A,Aux_Torneo!D:D)</f>
        <v>13</v>
      </c>
      <c r="L416" t="str">
        <f>_xlfn.XLOOKUP(A416,Aux_Torneo!A:A,Aux_Torneo!B:B)</f>
        <v>Con</v>
      </c>
      <c r="M416" s="2">
        <f t="shared" si="6"/>
        <v>0.64197530864197527</v>
      </c>
      <c r="N416" s="2">
        <f>VLOOKUP(J416,Calculos!$A$3:$D$67,2,FALSE)</f>
        <v>0.64197530864197527</v>
      </c>
      <c r="O416" s="2">
        <f>VLOOKUP(J416,Calculos!$A$3:$D$72,3,FALSE)</f>
        <v>0.44929453262786595</v>
      </c>
      <c r="P416" s="5">
        <f>IF(VLOOKUP(J416,Calculos!$A$3:$D$68,3,FALSE)&gt;M416,0,1)</f>
        <v>1</v>
      </c>
    </row>
    <row r="417" spans="1:16">
      <c r="A417" t="s">
        <v>72</v>
      </c>
      <c r="B417">
        <v>2</v>
      </c>
      <c r="C417" t="s">
        <v>32</v>
      </c>
      <c r="D417">
        <v>50</v>
      </c>
      <c r="E417">
        <v>27</v>
      </c>
      <c r="F417">
        <v>14</v>
      </c>
      <c r="G417">
        <v>8</v>
      </c>
      <c r="H417">
        <v>5</v>
      </c>
      <c r="I417" t="str">
        <f>VLOOKUP(C417,Aux_Club!$G$3:$H$67,2,FALSE)</f>
        <v>Racing Club</v>
      </c>
      <c r="J417">
        <f>VLOOKUP(A417,Aux_Torneo!$A$2:$C$39,3,FALSE)</f>
        <v>21</v>
      </c>
      <c r="K417">
        <f>_xlfn.XLOOKUP(A417,Aux_Torneo!A:A,Aux_Torneo!D:D)</f>
        <v>13</v>
      </c>
      <c r="L417" t="str">
        <f>_xlfn.XLOOKUP(A417,Aux_Torneo!A:A,Aux_Torneo!B:B)</f>
        <v>Con</v>
      </c>
      <c r="M417" s="2">
        <f t="shared" si="6"/>
        <v>0.61728395061728392</v>
      </c>
      <c r="N417" s="2">
        <f>VLOOKUP(J417,Calculos!$A$3:$D$67,2,FALSE)</f>
        <v>0.64197530864197527</v>
      </c>
      <c r="O417" s="2">
        <f>VLOOKUP(J417,Calculos!$A$3:$D$72,3,FALSE)</f>
        <v>0.44929453262786595</v>
      </c>
      <c r="P417" s="5">
        <f>IF(VLOOKUP(J417,Calculos!$A$3:$D$68,3,FALSE)&gt;M417,0,1)</f>
        <v>1</v>
      </c>
    </row>
    <row r="418" spans="1:16">
      <c r="A418" t="s">
        <v>72</v>
      </c>
      <c r="B418">
        <v>3</v>
      </c>
      <c r="C418" t="s">
        <v>30</v>
      </c>
      <c r="D418">
        <v>47</v>
      </c>
      <c r="E418">
        <v>27</v>
      </c>
      <c r="F418">
        <v>14</v>
      </c>
      <c r="G418">
        <v>5</v>
      </c>
      <c r="H418">
        <v>8</v>
      </c>
      <c r="I418" t="str">
        <f>VLOOKUP(C418,Aux_Club!$G$3:$H$67,2,FALSE)</f>
        <v>River Plate</v>
      </c>
      <c r="J418">
        <f>VLOOKUP(A418,Aux_Torneo!$A$2:$C$39,3,FALSE)</f>
        <v>21</v>
      </c>
      <c r="K418">
        <f>_xlfn.XLOOKUP(A418,Aux_Torneo!A:A,Aux_Torneo!D:D)</f>
        <v>13</v>
      </c>
      <c r="L418" t="str">
        <f>_xlfn.XLOOKUP(A418,Aux_Torneo!A:A,Aux_Torneo!B:B)</f>
        <v>Con</v>
      </c>
      <c r="M418" s="2">
        <f t="shared" si="6"/>
        <v>0.58024691358024694</v>
      </c>
      <c r="N418" s="2">
        <f>VLOOKUP(J418,Calculos!$A$3:$D$67,2,FALSE)</f>
        <v>0.64197530864197527</v>
      </c>
      <c r="O418" s="2">
        <f>VLOOKUP(J418,Calculos!$A$3:$D$72,3,FALSE)</f>
        <v>0.44929453262786595</v>
      </c>
      <c r="P418" s="5">
        <f>IF(VLOOKUP(J418,Calculos!$A$3:$D$68,3,FALSE)&gt;M418,0,1)</f>
        <v>1</v>
      </c>
    </row>
    <row r="419" spans="1:16">
      <c r="A419" t="s">
        <v>72</v>
      </c>
      <c r="B419">
        <v>4</v>
      </c>
      <c r="C419" t="s">
        <v>35</v>
      </c>
      <c r="D419">
        <v>47</v>
      </c>
      <c r="E419">
        <v>27</v>
      </c>
      <c r="F419">
        <v>12</v>
      </c>
      <c r="G419">
        <v>11</v>
      </c>
      <c r="H419">
        <v>4</v>
      </c>
      <c r="I419" t="str">
        <f>VLOOKUP(C419,Aux_Club!$G$3:$H$67,2,FALSE)</f>
        <v>Huracan</v>
      </c>
      <c r="J419">
        <f>VLOOKUP(A419,Aux_Torneo!$A$2:$C$39,3,FALSE)</f>
        <v>21</v>
      </c>
      <c r="K419">
        <f>_xlfn.XLOOKUP(A419,Aux_Torneo!A:A,Aux_Torneo!D:D)</f>
        <v>13</v>
      </c>
      <c r="L419" t="str">
        <f>_xlfn.XLOOKUP(A419,Aux_Torneo!A:A,Aux_Torneo!B:B)</f>
        <v>Con</v>
      </c>
      <c r="M419" s="2">
        <f t="shared" si="6"/>
        <v>0.58024691358024694</v>
      </c>
      <c r="N419" s="2">
        <f>VLOOKUP(J419,Calculos!$A$3:$D$67,2,FALSE)</f>
        <v>0.64197530864197527</v>
      </c>
      <c r="O419" s="2">
        <f>VLOOKUP(J419,Calculos!$A$3:$D$72,3,FALSE)</f>
        <v>0.44929453262786595</v>
      </c>
      <c r="P419" s="5">
        <f>IF(VLOOKUP(J419,Calculos!$A$3:$D$68,3,FALSE)&gt;M419,0,1)</f>
        <v>1</v>
      </c>
    </row>
    <row r="420" spans="1:16">
      <c r="A420" t="s">
        <v>72</v>
      </c>
      <c r="B420">
        <v>5</v>
      </c>
      <c r="C420" t="s">
        <v>29</v>
      </c>
      <c r="D420">
        <v>46</v>
      </c>
      <c r="E420">
        <v>27</v>
      </c>
      <c r="F420">
        <v>12</v>
      </c>
      <c r="G420">
        <v>10</v>
      </c>
      <c r="H420">
        <v>5</v>
      </c>
      <c r="I420" t="str">
        <f>VLOOKUP(C420,Aux_Club!$G$3:$H$67,2,FALSE)</f>
        <v>Atl Tucuman</v>
      </c>
      <c r="J420">
        <f>VLOOKUP(A420,Aux_Torneo!$A$2:$C$39,3,FALSE)</f>
        <v>21</v>
      </c>
      <c r="K420">
        <f>_xlfn.XLOOKUP(A420,Aux_Torneo!A:A,Aux_Torneo!D:D)</f>
        <v>13</v>
      </c>
      <c r="L420" t="str">
        <f>_xlfn.XLOOKUP(A420,Aux_Torneo!A:A,Aux_Torneo!B:B)</f>
        <v>Con</v>
      </c>
      <c r="M420" s="2">
        <f t="shared" si="6"/>
        <v>0.5679012345679012</v>
      </c>
      <c r="N420" s="2">
        <f>VLOOKUP(J420,Calculos!$A$3:$D$67,2,FALSE)</f>
        <v>0.64197530864197527</v>
      </c>
      <c r="O420" s="2">
        <f>VLOOKUP(J420,Calculos!$A$3:$D$72,3,FALSE)</f>
        <v>0.44929453262786595</v>
      </c>
      <c r="P420" s="5">
        <f>IF(VLOOKUP(J420,Calculos!$A$3:$D$68,3,FALSE)&gt;M420,0,1)</f>
        <v>1</v>
      </c>
    </row>
    <row r="421" spans="1:16">
      <c r="A421" t="s">
        <v>72</v>
      </c>
      <c r="B421">
        <v>6</v>
      </c>
      <c r="C421" t="s">
        <v>23</v>
      </c>
      <c r="D421">
        <v>43</v>
      </c>
      <c r="E421">
        <v>27</v>
      </c>
      <c r="F421">
        <v>10</v>
      </c>
      <c r="G421">
        <v>13</v>
      </c>
      <c r="H421">
        <v>4</v>
      </c>
      <c r="I421" t="str">
        <f>VLOOKUP(C421,Aux_Club!$G$3:$H$67,2,FALSE)</f>
        <v>San Lorenzo</v>
      </c>
      <c r="J421">
        <f>VLOOKUP(A421,Aux_Torneo!$A$2:$C$39,3,FALSE)</f>
        <v>21</v>
      </c>
      <c r="K421">
        <f>_xlfn.XLOOKUP(A421,Aux_Torneo!A:A,Aux_Torneo!D:D)</f>
        <v>13</v>
      </c>
      <c r="L421" t="str">
        <f>_xlfn.XLOOKUP(A421,Aux_Torneo!A:A,Aux_Torneo!B:B)</f>
        <v>Con</v>
      </c>
      <c r="M421" s="2">
        <f t="shared" si="6"/>
        <v>0.53086419753086422</v>
      </c>
      <c r="N421" s="2">
        <f>VLOOKUP(J421,Calculos!$A$3:$D$67,2,FALSE)</f>
        <v>0.64197530864197527</v>
      </c>
      <c r="O421" s="2">
        <f>VLOOKUP(J421,Calculos!$A$3:$D$72,3,FALSE)</f>
        <v>0.44929453262786595</v>
      </c>
      <c r="P421" s="5">
        <f>IF(VLOOKUP(J421,Calculos!$A$3:$D$68,3,FALSE)&gt;M421,0,1)</f>
        <v>1</v>
      </c>
    </row>
    <row r="422" spans="1:16">
      <c r="A422" t="s">
        <v>72</v>
      </c>
      <c r="B422">
        <v>7</v>
      </c>
      <c r="C422" t="s">
        <v>36</v>
      </c>
      <c r="D422">
        <v>43</v>
      </c>
      <c r="E422">
        <v>27</v>
      </c>
      <c r="F422">
        <v>11</v>
      </c>
      <c r="G422">
        <v>10</v>
      </c>
      <c r="H422">
        <v>6</v>
      </c>
      <c r="I422" t="str">
        <f>VLOOKUP(C422,Aux_Club!$G$3:$H$67,2,FALSE)</f>
        <v>Tigre</v>
      </c>
      <c r="J422">
        <f>VLOOKUP(A422,Aux_Torneo!$A$2:$C$39,3,FALSE)</f>
        <v>21</v>
      </c>
      <c r="K422">
        <f>_xlfn.XLOOKUP(A422,Aux_Torneo!A:A,Aux_Torneo!D:D)</f>
        <v>13</v>
      </c>
      <c r="L422" t="str">
        <f>_xlfn.XLOOKUP(A422,Aux_Torneo!A:A,Aux_Torneo!B:B)</f>
        <v>Con</v>
      </c>
      <c r="M422" s="2">
        <f t="shared" si="6"/>
        <v>0.53086419753086422</v>
      </c>
      <c r="N422" s="2">
        <f>VLOOKUP(J422,Calculos!$A$3:$D$67,2,FALSE)</f>
        <v>0.64197530864197527</v>
      </c>
      <c r="O422" s="2">
        <f>VLOOKUP(J422,Calculos!$A$3:$D$72,3,FALSE)</f>
        <v>0.44929453262786595</v>
      </c>
      <c r="P422" s="5">
        <f>IF(VLOOKUP(J422,Calculos!$A$3:$D$68,3,FALSE)&gt;M422,0,1)</f>
        <v>1</v>
      </c>
    </row>
    <row r="423" spans="1:16">
      <c r="A423" t="s">
        <v>72</v>
      </c>
      <c r="B423">
        <v>8</v>
      </c>
      <c r="C423" t="s">
        <v>22</v>
      </c>
      <c r="D423">
        <v>42</v>
      </c>
      <c r="E423">
        <v>27</v>
      </c>
      <c r="F423">
        <v>12</v>
      </c>
      <c r="G423">
        <v>6</v>
      </c>
      <c r="H423">
        <v>9</v>
      </c>
      <c r="I423" t="str">
        <f>VLOOKUP(C423,Aux_Club!$G$3:$H$67,2,FALSE)</f>
        <v>Argentinos</v>
      </c>
      <c r="J423">
        <f>VLOOKUP(A423,Aux_Torneo!$A$2:$C$39,3,FALSE)</f>
        <v>21</v>
      </c>
      <c r="K423">
        <f>_xlfn.XLOOKUP(A423,Aux_Torneo!A:A,Aux_Torneo!D:D)</f>
        <v>13</v>
      </c>
      <c r="L423" t="str">
        <f>_xlfn.XLOOKUP(A423,Aux_Torneo!A:A,Aux_Torneo!B:B)</f>
        <v>Con</v>
      </c>
      <c r="M423" s="2">
        <f t="shared" si="6"/>
        <v>0.51851851851851849</v>
      </c>
      <c r="N423" s="2">
        <f>VLOOKUP(J423,Calculos!$A$3:$D$67,2,FALSE)</f>
        <v>0.64197530864197527</v>
      </c>
      <c r="O423" s="2">
        <f>VLOOKUP(J423,Calculos!$A$3:$D$72,3,FALSE)</f>
        <v>0.44929453262786595</v>
      </c>
      <c r="P423" s="5">
        <f>IF(VLOOKUP(J423,Calculos!$A$3:$D$68,3,FALSE)&gt;M423,0,1)</f>
        <v>1</v>
      </c>
    </row>
    <row r="424" spans="1:16">
      <c r="A424" t="s">
        <v>72</v>
      </c>
      <c r="B424">
        <v>9</v>
      </c>
      <c r="C424" t="s">
        <v>34</v>
      </c>
      <c r="D424">
        <v>41</v>
      </c>
      <c r="E424">
        <v>27</v>
      </c>
      <c r="F424">
        <v>11</v>
      </c>
      <c r="G424">
        <v>8</v>
      </c>
      <c r="H424">
        <v>8</v>
      </c>
      <c r="I424" t="str">
        <f>VLOOKUP(C424,Aux_Club!$G$3:$H$67,2,FALSE)</f>
        <v>Gimnasia (LP)</v>
      </c>
      <c r="J424">
        <f>VLOOKUP(A424,Aux_Torneo!$A$2:$C$39,3,FALSE)</f>
        <v>21</v>
      </c>
      <c r="K424">
        <f>_xlfn.XLOOKUP(A424,Aux_Torneo!A:A,Aux_Torneo!D:D)</f>
        <v>13</v>
      </c>
      <c r="L424" t="str">
        <f>_xlfn.XLOOKUP(A424,Aux_Torneo!A:A,Aux_Torneo!B:B)</f>
        <v>Con</v>
      </c>
      <c r="M424" s="2">
        <f t="shared" si="6"/>
        <v>0.50617283950617287</v>
      </c>
      <c r="N424" s="2">
        <f>VLOOKUP(J424,Calculos!$A$3:$D$67,2,FALSE)</f>
        <v>0.64197530864197527</v>
      </c>
      <c r="O424" s="2">
        <f>VLOOKUP(J424,Calculos!$A$3:$D$72,3,FALSE)</f>
        <v>0.44929453262786595</v>
      </c>
      <c r="P424" s="5">
        <f>IF(VLOOKUP(J424,Calculos!$A$3:$D$68,3,FALSE)&gt;M424,0,1)</f>
        <v>1</v>
      </c>
    </row>
    <row r="425" spans="1:16">
      <c r="A425" t="s">
        <v>72</v>
      </c>
      <c r="B425">
        <v>10</v>
      </c>
      <c r="C425" t="s">
        <v>62</v>
      </c>
      <c r="D425">
        <v>40</v>
      </c>
      <c r="E425">
        <v>27</v>
      </c>
      <c r="F425">
        <v>11</v>
      </c>
      <c r="G425">
        <v>7</v>
      </c>
      <c r="H425">
        <v>9</v>
      </c>
      <c r="I425" t="str">
        <f>VLOOKUP(C425,Aux_Club!$G$3:$H$67,2,FALSE)</f>
        <v>Patronato</v>
      </c>
      <c r="J425">
        <f>VLOOKUP(A425,Aux_Torneo!$A$2:$C$39,3,FALSE)</f>
        <v>21</v>
      </c>
      <c r="K425">
        <f>_xlfn.XLOOKUP(A425,Aux_Torneo!A:A,Aux_Torneo!D:D)</f>
        <v>13</v>
      </c>
      <c r="L425" t="str">
        <f>_xlfn.XLOOKUP(A425,Aux_Torneo!A:A,Aux_Torneo!B:B)</f>
        <v>Con</v>
      </c>
      <c r="M425" s="2">
        <f t="shared" si="6"/>
        <v>0.49382716049382713</v>
      </c>
      <c r="N425" s="2">
        <f>VLOOKUP(J425,Calculos!$A$3:$D$67,2,FALSE)</f>
        <v>0.64197530864197527</v>
      </c>
      <c r="O425" s="2">
        <f>VLOOKUP(J425,Calculos!$A$3:$D$72,3,FALSE)</f>
        <v>0.44929453262786595</v>
      </c>
      <c r="P425" s="5">
        <f>IF(VLOOKUP(J425,Calculos!$A$3:$D$68,3,FALSE)&gt;M425,0,1)</f>
        <v>1</v>
      </c>
    </row>
    <row r="426" spans="1:16">
      <c r="A426" t="s">
        <v>72</v>
      </c>
      <c r="B426">
        <v>11</v>
      </c>
      <c r="C426" t="s">
        <v>18</v>
      </c>
      <c r="D426">
        <v>40</v>
      </c>
      <c r="E426">
        <v>27</v>
      </c>
      <c r="F426">
        <v>11</v>
      </c>
      <c r="G426">
        <v>7</v>
      </c>
      <c r="H426">
        <v>9</v>
      </c>
      <c r="I426" t="str">
        <f>VLOOKUP(C426,Aux_Club!$G$3:$H$67,2,FALSE)</f>
        <v>Newells</v>
      </c>
      <c r="J426">
        <f>VLOOKUP(A426,Aux_Torneo!$A$2:$C$39,3,FALSE)</f>
        <v>21</v>
      </c>
      <c r="K426">
        <f>_xlfn.XLOOKUP(A426,Aux_Torneo!A:A,Aux_Torneo!D:D)</f>
        <v>13</v>
      </c>
      <c r="L426" t="str">
        <f>_xlfn.XLOOKUP(A426,Aux_Torneo!A:A,Aux_Torneo!B:B)</f>
        <v>Con</v>
      </c>
      <c r="M426" s="2">
        <f t="shared" si="6"/>
        <v>0.49382716049382713</v>
      </c>
      <c r="N426" s="2">
        <f>VLOOKUP(J426,Calculos!$A$3:$D$67,2,FALSE)</f>
        <v>0.64197530864197527</v>
      </c>
      <c r="O426" s="2">
        <f>VLOOKUP(J426,Calculos!$A$3:$D$72,3,FALSE)</f>
        <v>0.44929453262786595</v>
      </c>
      <c r="P426" s="5">
        <f>IF(VLOOKUP(J426,Calculos!$A$3:$D$68,3,FALSE)&gt;M426,0,1)</f>
        <v>1</v>
      </c>
    </row>
    <row r="427" spans="1:16">
      <c r="A427" t="s">
        <v>72</v>
      </c>
      <c r="B427">
        <v>12</v>
      </c>
      <c r="C427" t="s">
        <v>54</v>
      </c>
      <c r="D427">
        <v>40</v>
      </c>
      <c r="E427">
        <v>27</v>
      </c>
      <c r="F427">
        <v>10</v>
      </c>
      <c r="G427">
        <v>10</v>
      </c>
      <c r="H427">
        <v>7</v>
      </c>
      <c r="I427" t="str">
        <f>VLOOKUP(C427,Aux_Club!$G$3:$H$67,2,FALSE)</f>
        <v>Def y Justicia</v>
      </c>
      <c r="J427">
        <f>VLOOKUP(A427,Aux_Torneo!$A$2:$C$39,3,FALSE)</f>
        <v>21</v>
      </c>
      <c r="K427">
        <f>_xlfn.XLOOKUP(A427,Aux_Torneo!A:A,Aux_Torneo!D:D)</f>
        <v>13</v>
      </c>
      <c r="L427" t="str">
        <f>_xlfn.XLOOKUP(A427,Aux_Torneo!A:A,Aux_Torneo!B:B)</f>
        <v>Con</v>
      </c>
      <c r="M427" s="2">
        <f t="shared" si="6"/>
        <v>0.49382716049382713</v>
      </c>
      <c r="N427" s="2">
        <f>VLOOKUP(J427,Calculos!$A$3:$D$67,2,FALSE)</f>
        <v>0.64197530864197527</v>
      </c>
      <c r="O427" s="2">
        <f>VLOOKUP(J427,Calculos!$A$3:$D$72,3,FALSE)</f>
        <v>0.44929453262786595</v>
      </c>
      <c r="P427" s="5">
        <f>IF(VLOOKUP(J427,Calculos!$A$3:$D$68,3,FALSE)&gt;M427,0,1)</f>
        <v>1</v>
      </c>
    </row>
    <row r="428" spans="1:16">
      <c r="A428" t="s">
        <v>72</v>
      </c>
      <c r="B428">
        <v>13</v>
      </c>
      <c r="C428" t="s">
        <v>64</v>
      </c>
      <c r="D428">
        <v>35</v>
      </c>
      <c r="E428">
        <v>27</v>
      </c>
      <c r="F428">
        <v>9</v>
      </c>
      <c r="G428">
        <v>8</v>
      </c>
      <c r="H428">
        <v>10</v>
      </c>
      <c r="I428" t="str">
        <f>VLOOKUP(C428,Aux_Club!$G$3:$H$67,2,FALSE)</f>
        <v>Talleres (C)</v>
      </c>
      <c r="J428">
        <f>VLOOKUP(A428,Aux_Torneo!$A$2:$C$39,3,FALSE)</f>
        <v>21</v>
      </c>
      <c r="K428">
        <f>_xlfn.XLOOKUP(A428,Aux_Torneo!A:A,Aux_Torneo!D:D)</f>
        <v>13</v>
      </c>
      <c r="L428" t="str">
        <f>_xlfn.XLOOKUP(A428,Aux_Torneo!A:A,Aux_Torneo!B:B)</f>
        <v>Con</v>
      </c>
      <c r="M428" s="2">
        <f t="shared" si="6"/>
        <v>0.43209876543209874</v>
      </c>
      <c r="N428" s="2">
        <f>VLOOKUP(J428,Calculos!$A$3:$D$67,2,FALSE)</f>
        <v>0.64197530864197527</v>
      </c>
      <c r="O428" s="2">
        <f>VLOOKUP(J428,Calculos!$A$3:$D$72,3,FALSE)</f>
        <v>0.44929453262786595</v>
      </c>
      <c r="P428" s="5">
        <f>IF(VLOOKUP(J428,Calculos!$A$3:$D$68,3,FALSE)&gt;M428,0,1)</f>
        <v>0</v>
      </c>
    </row>
    <row r="429" spans="1:16">
      <c r="A429" t="s">
        <v>72</v>
      </c>
      <c r="B429">
        <v>14</v>
      </c>
      <c r="C429" t="s">
        <v>20</v>
      </c>
      <c r="D429">
        <v>35</v>
      </c>
      <c r="E429">
        <v>27</v>
      </c>
      <c r="F429">
        <v>9</v>
      </c>
      <c r="G429">
        <v>8</v>
      </c>
      <c r="H429">
        <v>10</v>
      </c>
      <c r="I429" t="str">
        <f>VLOOKUP(C429,Aux_Club!$G$3:$H$67,2,FALSE)</f>
        <v>Independiente</v>
      </c>
      <c r="J429">
        <f>VLOOKUP(A429,Aux_Torneo!$A$2:$C$39,3,FALSE)</f>
        <v>21</v>
      </c>
      <c r="K429">
        <f>_xlfn.XLOOKUP(A429,Aux_Torneo!A:A,Aux_Torneo!D:D)</f>
        <v>13</v>
      </c>
      <c r="L429" t="str">
        <f>_xlfn.XLOOKUP(A429,Aux_Torneo!A:A,Aux_Torneo!B:B)</f>
        <v>Con</v>
      </c>
      <c r="M429" s="2">
        <f t="shared" si="6"/>
        <v>0.43209876543209874</v>
      </c>
      <c r="N429" s="2">
        <f>VLOOKUP(J429,Calculos!$A$3:$D$67,2,FALSE)</f>
        <v>0.64197530864197527</v>
      </c>
      <c r="O429" s="2">
        <f>VLOOKUP(J429,Calculos!$A$3:$D$72,3,FALSE)</f>
        <v>0.44929453262786595</v>
      </c>
      <c r="P429" s="5">
        <f>IF(VLOOKUP(J429,Calculos!$A$3:$D$68,3,FALSE)&gt;M429,0,1)</f>
        <v>0</v>
      </c>
    </row>
    <row r="430" spans="1:16">
      <c r="A430" t="s">
        <v>72</v>
      </c>
      <c r="B430">
        <v>15</v>
      </c>
      <c r="C430" t="s">
        <v>33</v>
      </c>
      <c r="D430">
        <v>35</v>
      </c>
      <c r="E430">
        <v>27</v>
      </c>
      <c r="F430">
        <v>9</v>
      </c>
      <c r="G430">
        <v>8</v>
      </c>
      <c r="H430">
        <v>10</v>
      </c>
      <c r="I430" t="str">
        <f>VLOOKUP(C430,Aux_Club!$G$3:$H$67,2,FALSE)</f>
        <v>Godoy Cruz</v>
      </c>
      <c r="J430">
        <f>VLOOKUP(A430,Aux_Torneo!$A$2:$C$39,3,FALSE)</f>
        <v>21</v>
      </c>
      <c r="K430">
        <f>_xlfn.XLOOKUP(A430,Aux_Torneo!A:A,Aux_Torneo!D:D)</f>
        <v>13</v>
      </c>
      <c r="L430" t="str">
        <f>_xlfn.XLOOKUP(A430,Aux_Torneo!A:A,Aux_Torneo!B:B)</f>
        <v>Con</v>
      </c>
      <c r="M430" s="2">
        <f t="shared" si="6"/>
        <v>0.43209876543209874</v>
      </c>
      <c r="N430" s="2">
        <f>VLOOKUP(J430,Calculos!$A$3:$D$67,2,FALSE)</f>
        <v>0.64197530864197527</v>
      </c>
      <c r="O430" s="2">
        <f>VLOOKUP(J430,Calculos!$A$3:$D$72,3,FALSE)</f>
        <v>0.44929453262786595</v>
      </c>
      <c r="P430" s="5">
        <f>IF(VLOOKUP(J430,Calculos!$A$3:$D$68,3,FALSE)&gt;M430,0,1)</f>
        <v>0</v>
      </c>
    </row>
    <row r="431" spans="1:16">
      <c r="A431" t="s">
        <v>72</v>
      </c>
      <c r="B431">
        <v>16</v>
      </c>
      <c r="C431" t="s">
        <v>69</v>
      </c>
      <c r="D431">
        <v>34</v>
      </c>
      <c r="E431">
        <v>27</v>
      </c>
      <c r="F431">
        <v>10</v>
      </c>
      <c r="G431">
        <v>4</v>
      </c>
      <c r="H431">
        <v>13</v>
      </c>
      <c r="I431" t="str">
        <f>VLOOKUP(C431,Aux_Club!$G$3:$H$67,2,FALSE)</f>
        <v>Central Cba (SdE)</v>
      </c>
      <c r="J431">
        <f>VLOOKUP(A431,Aux_Torneo!$A$2:$C$39,3,FALSE)</f>
        <v>21</v>
      </c>
      <c r="K431">
        <f>_xlfn.XLOOKUP(A431,Aux_Torneo!A:A,Aux_Torneo!D:D)</f>
        <v>13</v>
      </c>
      <c r="L431" t="str">
        <f>_xlfn.XLOOKUP(A431,Aux_Torneo!A:A,Aux_Torneo!B:B)</f>
        <v>Con</v>
      </c>
      <c r="M431" s="2">
        <f t="shared" si="6"/>
        <v>0.41975308641975306</v>
      </c>
      <c r="N431" s="2">
        <f>VLOOKUP(J431,Calculos!$A$3:$D$67,2,FALSE)</f>
        <v>0.64197530864197527</v>
      </c>
      <c r="O431" s="2">
        <f>VLOOKUP(J431,Calculos!$A$3:$D$72,3,FALSE)</f>
        <v>0.44929453262786595</v>
      </c>
      <c r="P431" s="5">
        <f>IF(VLOOKUP(J431,Calculos!$A$3:$D$68,3,FALSE)&gt;M431,0,1)</f>
        <v>0</v>
      </c>
    </row>
    <row r="432" spans="1:16">
      <c r="A432" t="s">
        <v>72</v>
      </c>
      <c r="B432">
        <v>17</v>
      </c>
      <c r="C432" t="s">
        <v>73</v>
      </c>
      <c r="D432">
        <v>34</v>
      </c>
      <c r="E432">
        <v>27</v>
      </c>
      <c r="F432">
        <v>8</v>
      </c>
      <c r="G432">
        <v>10</v>
      </c>
      <c r="H432">
        <v>9</v>
      </c>
      <c r="I432" t="str">
        <f>VLOOKUP(C432,Aux_Club!$G$3:$H$67,2,FALSE)</f>
        <v>Barracas Central</v>
      </c>
      <c r="J432">
        <f>VLOOKUP(A432,Aux_Torneo!$A$2:$C$39,3,FALSE)</f>
        <v>21</v>
      </c>
      <c r="K432">
        <f>_xlfn.XLOOKUP(A432,Aux_Torneo!A:A,Aux_Torneo!D:D)</f>
        <v>13</v>
      </c>
      <c r="L432" t="str">
        <f>_xlfn.XLOOKUP(A432,Aux_Torneo!A:A,Aux_Torneo!B:B)</f>
        <v>Con</v>
      </c>
      <c r="M432" s="2">
        <f t="shared" si="6"/>
        <v>0.41975308641975306</v>
      </c>
      <c r="N432" s="2">
        <f>VLOOKUP(J432,Calculos!$A$3:$D$67,2,FALSE)</f>
        <v>0.64197530864197527</v>
      </c>
      <c r="O432" s="2">
        <f>VLOOKUP(J432,Calculos!$A$3:$D$72,3,FALSE)</f>
        <v>0.44929453262786595</v>
      </c>
      <c r="P432" s="5">
        <f>IF(VLOOKUP(J432,Calculos!$A$3:$D$68,3,FALSE)&gt;M432,0,1)</f>
        <v>0</v>
      </c>
    </row>
    <row r="433" spans="1:16">
      <c r="A433" t="s">
        <v>72</v>
      </c>
      <c r="B433">
        <v>18</v>
      </c>
      <c r="C433" t="s">
        <v>24</v>
      </c>
      <c r="D433">
        <v>33</v>
      </c>
      <c r="E433">
        <v>27</v>
      </c>
      <c r="F433">
        <v>9</v>
      </c>
      <c r="G433">
        <v>6</v>
      </c>
      <c r="H433">
        <v>12</v>
      </c>
      <c r="I433" t="str">
        <f>VLOOKUP(C433,Aux_Club!$G$3:$H$67,2,FALSE)</f>
        <v>Estudiantes (LP)</v>
      </c>
      <c r="J433">
        <f>VLOOKUP(A433,Aux_Torneo!$A$2:$C$39,3,FALSE)</f>
        <v>21</v>
      </c>
      <c r="K433">
        <f>_xlfn.XLOOKUP(A433,Aux_Torneo!A:A,Aux_Torneo!D:D)</f>
        <v>13</v>
      </c>
      <c r="L433" t="str">
        <f>_xlfn.XLOOKUP(A433,Aux_Torneo!A:A,Aux_Torneo!B:B)</f>
        <v>Con</v>
      </c>
      <c r="M433" s="2">
        <f t="shared" si="6"/>
        <v>0.40740740740740738</v>
      </c>
      <c r="N433" s="2">
        <f>VLOOKUP(J433,Calculos!$A$3:$D$67,2,FALSE)</f>
        <v>0.64197530864197527</v>
      </c>
      <c r="O433" s="2">
        <f>VLOOKUP(J433,Calculos!$A$3:$D$72,3,FALSE)</f>
        <v>0.44929453262786595</v>
      </c>
      <c r="P433" s="5">
        <f>IF(VLOOKUP(J433,Calculos!$A$3:$D$68,3,FALSE)&gt;M433,0,1)</f>
        <v>0</v>
      </c>
    </row>
    <row r="434" spans="1:16">
      <c r="A434" t="s">
        <v>72</v>
      </c>
      <c r="B434">
        <v>19</v>
      </c>
      <c r="C434" t="s">
        <v>71</v>
      </c>
      <c r="D434">
        <v>32</v>
      </c>
      <c r="E434">
        <v>27</v>
      </c>
      <c r="F434">
        <v>7</v>
      </c>
      <c r="G434">
        <v>11</v>
      </c>
      <c r="H434">
        <v>9</v>
      </c>
      <c r="I434" t="str">
        <f>VLOOKUP(C434,Aux_Club!$G$3:$H$67,2,FALSE)</f>
        <v>Platense</v>
      </c>
      <c r="J434">
        <f>VLOOKUP(A434,Aux_Torneo!$A$2:$C$39,3,FALSE)</f>
        <v>21</v>
      </c>
      <c r="K434">
        <f>_xlfn.XLOOKUP(A434,Aux_Torneo!A:A,Aux_Torneo!D:D)</f>
        <v>13</v>
      </c>
      <c r="L434" t="str">
        <f>_xlfn.XLOOKUP(A434,Aux_Torneo!A:A,Aux_Torneo!B:B)</f>
        <v>Con</v>
      </c>
      <c r="M434" s="2">
        <f t="shared" si="6"/>
        <v>0.39506172839506171</v>
      </c>
      <c r="N434" s="2">
        <f>VLOOKUP(J434,Calculos!$A$3:$D$67,2,FALSE)</f>
        <v>0.64197530864197527</v>
      </c>
      <c r="O434" s="2">
        <f>VLOOKUP(J434,Calculos!$A$3:$D$72,3,FALSE)</f>
        <v>0.44929453262786595</v>
      </c>
      <c r="P434" s="5">
        <f>IF(VLOOKUP(J434,Calculos!$A$3:$D$68,3,FALSE)&gt;M434,0,1)</f>
        <v>0</v>
      </c>
    </row>
    <row r="435" spans="1:16">
      <c r="A435" t="s">
        <v>72</v>
      </c>
      <c r="B435">
        <v>20</v>
      </c>
      <c r="C435" t="s">
        <v>26</v>
      </c>
      <c r="D435">
        <v>32</v>
      </c>
      <c r="E435">
        <v>27</v>
      </c>
      <c r="F435">
        <v>7</v>
      </c>
      <c r="G435">
        <v>11</v>
      </c>
      <c r="H435">
        <v>9</v>
      </c>
      <c r="I435" t="str">
        <f>VLOOKUP(C435,Aux_Club!$G$3:$H$67,2,FALSE)</f>
        <v>Rosario Central</v>
      </c>
      <c r="J435">
        <f>VLOOKUP(A435,Aux_Torneo!$A$2:$C$39,3,FALSE)</f>
        <v>21</v>
      </c>
      <c r="K435">
        <f>_xlfn.XLOOKUP(A435,Aux_Torneo!A:A,Aux_Torneo!D:D)</f>
        <v>13</v>
      </c>
      <c r="L435" t="str">
        <f>_xlfn.XLOOKUP(A435,Aux_Torneo!A:A,Aux_Torneo!B:B)</f>
        <v>Con</v>
      </c>
      <c r="M435" s="2">
        <f t="shared" si="6"/>
        <v>0.39506172839506171</v>
      </c>
      <c r="N435" s="2">
        <f>VLOOKUP(J435,Calculos!$A$3:$D$67,2,FALSE)</f>
        <v>0.64197530864197527</v>
      </c>
      <c r="O435" s="2">
        <f>VLOOKUP(J435,Calculos!$A$3:$D$72,3,FALSE)</f>
        <v>0.44929453262786595</v>
      </c>
      <c r="P435" s="5">
        <f>IF(VLOOKUP(J435,Calculos!$A$3:$D$68,3,FALSE)&gt;M435,0,1)</f>
        <v>0</v>
      </c>
    </row>
    <row r="436" spans="1:16">
      <c r="A436" t="s">
        <v>72</v>
      </c>
      <c r="B436">
        <v>21</v>
      </c>
      <c r="C436" t="s">
        <v>57</v>
      </c>
      <c r="D436">
        <v>32</v>
      </c>
      <c r="E436">
        <v>27</v>
      </c>
      <c r="F436">
        <v>8</v>
      </c>
      <c r="G436">
        <v>8</v>
      </c>
      <c r="H436">
        <v>11</v>
      </c>
      <c r="I436" t="str">
        <f>VLOOKUP(C436,Aux_Club!$G$3:$H$67,2,FALSE)</f>
        <v>Sarmiento (J)</v>
      </c>
      <c r="J436">
        <f>VLOOKUP(A436,Aux_Torneo!$A$2:$C$39,3,FALSE)</f>
        <v>21</v>
      </c>
      <c r="K436">
        <f>_xlfn.XLOOKUP(A436,Aux_Torneo!A:A,Aux_Torneo!D:D)</f>
        <v>13</v>
      </c>
      <c r="L436" t="str">
        <f>_xlfn.XLOOKUP(A436,Aux_Torneo!A:A,Aux_Torneo!B:B)</f>
        <v>Con</v>
      </c>
      <c r="M436" s="2">
        <f t="shared" si="6"/>
        <v>0.39506172839506171</v>
      </c>
      <c r="N436" s="2">
        <f>VLOOKUP(J436,Calculos!$A$3:$D$67,2,FALSE)</f>
        <v>0.64197530864197527</v>
      </c>
      <c r="O436" s="2">
        <f>VLOOKUP(J436,Calculos!$A$3:$D$72,3,FALSE)</f>
        <v>0.44929453262786595</v>
      </c>
      <c r="P436" s="5">
        <f>IF(VLOOKUP(J436,Calculos!$A$3:$D$68,3,FALSE)&gt;M436,0,1)</f>
        <v>0</v>
      </c>
    </row>
    <row r="437" spans="1:16">
      <c r="A437" t="s">
        <v>72</v>
      </c>
      <c r="B437">
        <v>22</v>
      </c>
      <c r="C437" t="s">
        <v>47</v>
      </c>
      <c r="D437">
        <v>32</v>
      </c>
      <c r="E437">
        <v>27</v>
      </c>
      <c r="F437">
        <v>8</v>
      </c>
      <c r="G437">
        <v>8</v>
      </c>
      <c r="H437">
        <v>11</v>
      </c>
      <c r="I437" t="str">
        <f>VLOOKUP(C437,Aux_Club!$G$3:$H$67,2,FALSE)</f>
        <v>Union</v>
      </c>
      <c r="J437">
        <f>VLOOKUP(A437,Aux_Torneo!$A$2:$C$39,3,FALSE)</f>
        <v>21</v>
      </c>
      <c r="K437">
        <f>_xlfn.XLOOKUP(A437,Aux_Torneo!A:A,Aux_Torneo!D:D)</f>
        <v>13</v>
      </c>
      <c r="L437" t="str">
        <f>_xlfn.XLOOKUP(A437,Aux_Torneo!A:A,Aux_Torneo!B:B)</f>
        <v>Con</v>
      </c>
      <c r="M437" s="2">
        <f t="shared" si="6"/>
        <v>0.39506172839506171</v>
      </c>
      <c r="N437" s="2">
        <f>VLOOKUP(J437,Calculos!$A$3:$D$67,2,FALSE)</f>
        <v>0.64197530864197527</v>
      </c>
      <c r="O437" s="2">
        <f>VLOOKUP(J437,Calculos!$A$3:$D$72,3,FALSE)</f>
        <v>0.44929453262786595</v>
      </c>
      <c r="P437" s="5">
        <f>IF(VLOOKUP(J437,Calculos!$A$3:$D$68,3,FALSE)&gt;M437,0,1)</f>
        <v>0</v>
      </c>
    </row>
    <row r="438" spans="1:16">
      <c r="A438" t="s">
        <v>72</v>
      </c>
      <c r="B438">
        <v>23</v>
      </c>
      <c r="C438" t="s">
        <v>28</v>
      </c>
      <c r="D438">
        <v>30</v>
      </c>
      <c r="E438">
        <v>27</v>
      </c>
      <c r="F438">
        <v>6</v>
      </c>
      <c r="G438">
        <v>12</v>
      </c>
      <c r="H438">
        <v>9</v>
      </c>
      <c r="I438" t="str">
        <f>VLOOKUP(C438,Aux_Club!$G$3:$H$67,2,FALSE)</f>
        <v>Arsenal</v>
      </c>
      <c r="J438">
        <f>VLOOKUP(A438,Aux_Torneo!$A$2:$C$39,3,FALSE)</f>
        <v>21</v>
      </c>
      <c r="K438">
        <f>_xlfn.XLOOKUP(A438,Aux_Torneo!A:A,Aux_Torneo!D:D)</f>
        <v>13</v>
      </c>
      <c r="L438" t="str">
        <f>_xlfn.XLOOKUP(A438,Aux_Torneo!A:A,Aux_Torneo!B:B)</f>
        <v>Con</v>
      </c>
      <c r="M438" s="2">
        <f t="shared" si="6"/>
        <v>0.37037037037037035</v>
      </c>
      <c r="N438" s="2">
        <f>VLOOKUP(J438,Calculos!$A$3:$D$67,2,FALSE)</f>
        <v>0.64197530864197527</v>
      </c>
      <c r="O438" s="2">
        <f>VLOOKUP(J438,Calculos!$A$3:$D$72,3,FALSE)</f>
        <v>0.44929453262786595</v>
      </c>
      <c r="P438" s="5">
        <f>IF(VLOOKUP(J438,Calculos!$A$3:$D$68,3,FALSE)&gt;M438,0,1)</f>
        <v>0</v>
      </c>
    </row>
    <row r="439" spans="1:16">
      <c r="A439" t="s">
        <v>72</v>
      </c>
      <c r="B439">
        <v>24</v>
      </c>
      <c r="C439" t="s">
        <v>17</v>
      </c>
      <c r="D439">
        <v>30</v>
      </c>
      <c r="E439">
        <v>27</v>
      </c>
      <c r="F439">
        <v>7</v>
      </c>
      <c r="G439">
        <v>9</v>
      </c>
      <c r="H439">
        <v>11</v>
      </c>
      <c r="I439" t="str">
        <f>VLOOKUP(C439,Aux_Club!$G$3:$H$67,2,FALSE)</f>
        <v>Banfield</v>
      </c>
      <c r="J439">
        <f>VLOOKUP(A439,Aux_Torneo!$A$2:$C$39,3,FALSE)</f>
        <v>21</v>
      </c>
      <c r="K439">
        <f>_xlfn.XLOOKUP(A439,Aux_Torneo!A:A,Aux_Torneo!D:D)</f>
        <v>13</v>
      </c>
      <c r="L439" t="str">
        <f>_xlfn.XLOOKUP(A439,Aux_Torneo!A:A,Aux_Torneo!B:B)</f>
        <v>Con</v>
      </c>
      <c r="M439" s="2">
        <f t="shared" si="6"/>
        <v>0.37037037037037035</v>
      </c>
      <c r="N439" s="2">
        <f>VLOOKUP(J439,Calculos!$A$3:$D$67,2,FALSE)</f>
        <v>0.64197530864197527</v>
      </c>
      <c r="O439" s="2">
        <f>VLOOKUP(J439,Calculos!$A$3:$D$72,3,FALSE)</f>
        <v>0.44929453262786595</v>
      </c>
      <c r="P439" s="5">
        <f>IF(VLOOKUP(J439,Calculos!$A$3:$D$68,3,FALSE)&gt;M439,0,1)</f>
        <v>0</v>
      </c>
    </row>
    <row r="440" spans="1:16">
      <c r="A440" t="s">
        <v>72</v>
      </c>
      <c r="B440">
        <v>25</v>
      </c>
      <c r="C440" t="s">
        <v>19</v>
      </c>
      <c r="D440">
        <v>29</v>
      </c>
      <c r="E440">
        <v>27</v>
      </c>
      <c r="F440">
        <v>7</v>
      </c>
      <c r="G440">
        <v>8</v>
      </c>
      <c r="H440">
        <v>12</v>
      </c>
      <c r="I440" t="str">
        <f>VLOOKUP(C440,Aux_Club!$G$3:$H$67,2,FALSE)</f>
        <v>Colon</v>
      </c>
      <c r="J440">
        <f>VLOOKUP(A440,Aux_Torneo!$A$2:$C$39,3,FALSE)</f>
        <v>21</v>
      </c>
      <c r="K440">
        <f>_xlfn.XLOOKUP(A440,Aux_Torneo!A:A,Aux_Torneo!D:D)</f>
        <v>13</v>
      </c>
      <c r="L440" t="str">
        <f>_xlfn.XLOOKUP(A440,Aux_Torneo!A:A,Aux_Torneo!B:B)</f>
        <v>Con</v>
      </c>
      <c r="M440" s="2">
        <f t="shared" si="6"/>
        <v>0.35802469135802467</v>
      </c>
      <c r="N440" s="2">
        <f>VLOOKUP(J440,Calculos!$A$3:$D$67,2,FALSE)</f>
        <v>0.64197530864197527</v>
      </c>
      <c r="O440" s="2">
        <f>VLOOKUP(J440,Calculos!$A$3:$D$72,3,FALSE)</f>
        <v>0.44929453262786595</v>
      </c>
      <c r="P440" s="5">
        <f>IF(VLOOKUP(J440,Calculos!$A$3:$D$68,3,FALSE)&gt;M440,0,1)</f>
        <v>0</v>
      </c>
    </row>
    <row r="441" spans="1:16">
      <c r="A441" t="s">
        <v>72</v>
      </c>
      <c r="B441">
        <v>26</v>
      </c>
      <c r="C441" t="s">
        <v>21</v>
      </c>
      <c r="D441">
        <v>28</v>
      </c>
      <c r="E441">
        <v>27</v>
      </c>
      <c r="F441">
        <v>6</v>
      </c>
      <c r="G441">
        <v>10</v>
      </c>
      <c r="H441">
        <v>11</v>
      </c>
      <c r="I441" t="str">
        <f>VLOOKUP(C441,Aux_Club!$G$3:$H$67,2,FALSE)</f>
        <v>Velez</v>
      </c>
      <c r="J441">
        <f>VLOOKUP(A441,Aux_Torneo!$A$2:$C$39,3,FALSE)</f>
        <v>21</v>
      </c>
      <c r="K441">
        <f>_xlfn.XLOOKUP(A441,Aux_Torneo!A:A,Aux_Torneo!D:D)</f>
        <v>13</v>
      </c>
      <c r="L441" t="str">
        <f>_xlfn.XLOOKUP(A441,Aux_Torneo!A:A,Aux_Torneo!B:B)</f>
        <v>Con</v>
      </c>
      <c r="M441" s="2">
        <f t="shared" si="6"/>
        <v>0.34567901234567899</v>
      </c>
      <c r="N441" s="2">
        <f>VLOOKUP(J441,Calculos!$A$3:$D$67,2,FALSE)</f>
        <v>0.64197530864197527</v>
      </c>
      <c r="O441" s="2">
        <f>VLOOKUP(J441,Calculos!$A$3:$D$72,3,FALSE)</f>
        <v>0.44929453262786595</v>
      </c>
      <c r="P441" s="5">
        <f>IF(VLOOKUP(J441,Calculos!$A$3:$D$68,3,FALSE)&gt;M441,0,1)</f>
        <v>0</v>
      </c>
    </row>
    <row r="442" spans="1:16">
      <c r="A442" t="s">
        <v>72</v>
      </c>
      <c r="B442">
        <v>27</v>
      </c>
      <c r="C442" t="s">
        <v>25</v>
      </c>
      <c r="D442">
        <v>21</v>
      </c>
      <c r="E442">
        <v>27</v>
      </c>
      <c r="F442">
        <v>5</v>
      </c>
      <c r="G442">
        <v>6</v>
      </c>
      <c r="H442">
        <v>16</v>
      </c>
      <c r="I442" t="str">
        <f>VLOOKUP(C442,Aux_Club!$G$3:$H$67,2,FALSE)</f>
        <v>Lanus</v>
      </c>
      <c r="J442">
        <f>VLOOKUP(A442,Aux_Torneo!$A$2:$C$39,3,FALSE)</f>
        <v>21</v>
      </c>
      <c r="K442">
        <f>_xlfn.XLOOKUP(A442,Aux_Torneo!A:A,Aux_Torneo!D:D)</f>
        <v>13</v>
      </c>
      <c r="L442" t="str">
        <f>_xlfn.XLOOKUP(A442,Aux_Torneo!A:A,Aux_Torneo!B:B)</f>
        <v>Con</v>
      </c>
      <c r="M442" s="2">
        <f t="shared" si="6"/>
        <v>0.25925925925925924</v>
      </c>
      <c r="N442" s="2">
        <f>VLOOKUP(J442,Calculos!$A$3:$D$67,2,FALSE)</f>
        <v>0.64197530864197527</v>
      </c>
      <c r="O442" s="2">
        <f>VLOOKUP(J442,Calculos!$A$3:$D$72,3,FALSE)</f>
        <v>0.44929453262786595</v>
      </c>
      <c r="P442" s="5">
        <f>IF(VLOOKUP(J442,Calculos!$A$3:$D$68,3,FALSE)&gt;M442,0,1)</f>
        <v>0</v>
      </c>
    </row>
    <row r="443" spans="1:16">
      <c r="A443" t="s">
        <v>72</v>
      </c>
      <c r="B443">
        <v>28</v>
      </c>
      <c r="C443" t="s">
        <v>56</v>
      </c>
      <c r="D443">
        <v>16</v>
      </c>
      <c r="E443">
        <v>27</v>
      </c>
      <c r="F443">
        <v>4</v>
      </c>
      <c r="G443">
        <v>4</v>
      </c>
      <c r="H443">
        <v>19</v>
      </c>
      <c r="I443" t="str">
        <f>VLOOKUP(C443,Aux_Club!$G$3:$H$67,2,FALSE)</f>
        <v>Aldosivi</v>
      </c>
      <c r="J443">
        <f>VLOOKUP(A443,Aux_Torneo!$A$2:$C$39,3,FALSE)</f>
        <v>21</v>
      </c>
      <c r="K443">
        <f>_xlfn.XLOOKUP(A443,Aux_Torneo!A:A,Aux_Torneo!D:D)</f>
        <v>13</v>
      </c>
      <c r="L443" t="str">
        <f>_xlfn.XLOOKUP(A443,Aux_Torneo!A:A,Aux_Torneo!B:B)</f>
        <v>Con</v>
      </c>
      <c r="M443" s="2">
        <f t="shared" si="6"/>
        <v>0.19753086419753085</v>
      </c>
      <c r="N443" s="2">
        <f>VLOOKUP(J443,Calculos!$A$3:$D$67,2,FALSE)</f>
        <v>0.64197530864197527</v>
      </c>
      <c r="O443" s="2">
        <f>VLOOKUP(J443,Calculos!$A$3:$D$72,3,FALSE)</f>
        <v>0.44929453262786595</v>
      </c>
      <c r="P443" s="5">
        <f>IF(VLOOKUP(J443,Calculos!$A$3:$D$68,3,FALSE)&gt;M443,0,1)</f>
        <v>0</v>
      </c>
    </row>
    <row r="444" spans="1:16">
      <c r="A444" t="s">
        <v>74</v>
      </c>
      <c r="B444">
        <v>1</v>
      </c>
      <c r="C444" t="s">
        <v>19</v>
      </c>
      <c r="D444">
        <v>25</v>
      </c>
      <c r="E444">
        <v>13</v>
      </c>
      <c r="F444">
        <v>7</v>
      </c>
      <c r="G444">
        <v>4</v>
      </c>
      <c r="H444">
        <v>2</v>
      </c>
      <c r="I444" t="str">
        <f>VLOOKUP(C444,Aux_Club!$G$3:$H$67,2,FALSE)</f>
        <v>Colon</v>
      </c>
      <c r="J444">
        <f>VLOOKUP(A444,Aux_Torneo!$A$2:$C$39,3,FALSE)</f>
        <v>18</v>
      </c>
      <c r="K444">
        <f>_xlfn.XLOOKUP(A444,Aux_Torneo!A:A,Aux_Torneo!D:D)</f>
        <v>12</v>
      </c>
      <c r="L444" t="str">
        <f>_xlfn.XLOOKUP(A444,Aux_Torneo!A:A,Aux_Torneo!B:B)</f>
        <v>Con</v>
      </c>
      <c r="M444" s="2">
        <f t="shared" si="6"/>
        <v>0.64102564102564108</v>
      </c>
      <c r="N444" s="2">
        <f>VLOOKUP(J444,Calculos!$A$3:$D$67,2,FALSE)</f>
        <v>0.79487179487179482</v>
      </c>
      <c r="O444" s="2">
        <f>VLOOKUP(J444,Calculos!$A$3:$D$72,3,FALSE)</f>
        <v>0.45364891518737682</v>
      </c>
      <c r="P444" s="5">
        <f>IF(VLOOKUP(J444,Calculos!$A$3:$D$68,3,FALSE)&gt;M444,0,1)</f>
        <v>1</v>
      </c>
    </row>
    <row r="445" spans="1:16">
      <c r="A445" t="s">
        <v>74</v>
      </c>
      <c r="B445">
        <v>2</v>
      </c>
      <c r="C445" t="s">
        <v>24</v>
      </c>
      <c r="D445">
        <v>22</v>
      </c>
      <c r="E445">
        <v>13</v>
      </c>
      <c r="F445">
        <v>6</v>
      </c>
      <c r="G445">
        <v>4</v>
      </c>
      <c r="H445">
        <v>3</v>
      </c>
      <c r="I445" t="str">
        <f>VLOOKUP(C445,Aux_Club!$G$3:$H$67,2,FALSE)</f>
        <v>Estudiantes (LP)</v>
      </c>
      <c r="J445">
        <f>VLOOKUP(A445,Aux_Torneo!$A$2:$C$39,3,FALSE)</f>
        <v>18</v>
      </c>
      <c r="K445">
        <f>_xlfn.XLOOKUP(A445,Aux_Torneo!A:A,Aux_Torneo!D:D)</f>
        <v>12</v>
      </c>
      <c r="L445" t="str">
        <f>_xlfn.XLOOKUP(A445,Aux_Torneo!A:A,Aux_Torneo!B:B)</f>
        <v>Con</v>
      </c>
      <c r="M445" s="2">
        <f t="shared" si="6"/>
        <v>0.5641025641025641</v>
      </c>
      <c r="N445" s="2">
        <f>VLOOKUP(J445,Calculos!$A$3:$D$67,2,FALSE)</f>
        <v>0.79487179487179482</v>
      </c>
      <c r="O445" s="2">
        <f>VLOOKUP(J445,Calculos!$A$3:$D$72,3,FALSE)</f>
        <v>0.45364891518737682</v>
      </c>
      <c r="P445" s="5">
        <f>IF(VLOOKUP(J445,Calculos!$A$3:$D$68,3,FALSE)&gt;M445,0,1)</f>
        <v>1</v>
      </c>
    </row>
    <row r="446" spans="1:16">
      <c r="A446" t="s">
        <v>74</v>
      </c>
      <c r="B446">
        <v>3</v>
      </c>
      <c r="C446" t="s">
        <v>30</v>
      </c>
      <c r="D446">
        <v>21</v>
      </c>
      <c r="E446">
        <v>13</v>
      </c>
      <c r="F446">
        <v>6</v>
      </c>
      <c r="G446">
        <v>3</v>
      </c>
      <c r="H446">
        <v>4</v>
      </c>
      <c r="I446" t="str">
        <f>VLOOKUP(C446,Aux_Club!$G$3:$H$67,2,FALSE)</f>
        <v>River Plate</v>
      </c>
      <c r="J446">
        <f>VLOOKUP(A446,Aux_Torneo!$A$2:$C$39,3,FALSE)</f>
        <v>18</v>
      </c>
      <c r="K446">
        <f>_xlfn.XLOOKUP(A446,Aux_Torneo!A:A,Aux_Torneo!D:D)</f>
        <v>12</v>
      </c>
      <c r="L446" t="str">
        <f>_xlfn.XLOOKUP(A446,Aux_Torneo!A:A,Aux_Torneo!B:B)</f>
        <v>Con</v>
      </c>
      <c r="M446" s="2">
        <f t="shared" si="6"/>
        <v>0.53846153846153844</v>
      </c>
      <c r="N446" s="2">
        <f>VLOOKUP(J446,Calculos!$A$3:$D$67,2,FALSE)</f>
        <v>0.79487179487179482</v>
      </c>
      <c r="O446" s="2">
        <f>VLOOKUP(J446,Calculos!$A$3:$D$72,3,FALSE)</f>
        <v>0.45364891518737682</v>
      </c>
      <c r="P446" s="5">
        <f>IF(VLOOKUP(J446,Calculos!$A$3:$D$68,3,FALSE)&gt;M446,0,1)</f>
        <v>1</v>
      </c>
    </row>
    <row r="447" spans="1:16">
      <c r="A447" t="s">
        <v>74</v>
      </c>
      <c r="B447">
        <v>4</v>
      </c>
      <c r="C447" t="s">
        <v>32</v>
      </c>
      <c r="D447">
        <v>21</v>
      </c>
      <c r="E447">
        <v>13</v>
      </c>
      <c r="F447">
        <v>6</v>
      </c>
      <c r="G447">
        <v>3</v>
      </c>
      <c r="H447">
        <v>4</v>
      </c>
      <c r="I447" t="str">
        <f>VLOOKUP(C447,Aux_Club!$G$3:$H$67,2,FALSE)</f>
        <v>Racing Club</v>
      </c>
      <c r="J447">
        <f>VLOOKUP(A447,Aux_Torneo!$A$2:$C$39,3,FALSE)</f>
        <v>18</v>
      </c>
      <c r="K447">
        <f>_xlfn.XLOOKUP(A447,Aux_Torneo!A:A,Aux_Torneo!D:D)</f>
        <v>12</v>
      </c>
      <c r="L447" t="str">
        <f>_xlfn.XLOOKUP(A447,Aux_Torneo!A:A,Aux_Torneo!B:B)</f>
        <v>Con</v>
      </c>
      <c r="M447" s="2">
        <f t="shared" si="6"/>
        <v>0.53846153846153844</v>
      </c>
      <c r="N447" s="2">
        <f>VLOOKUP(J447,Calculos!$A$3:$D$67,2,FALSE)</f>
        <v>0.79487179487179482</v>
      </c>
      <c r="O447" s="2">
        <f>VLOOKUP(J447,Calculos!$A$3:$D$72,3,FALSE)</f>
        <v>0.45364891518737682</v>
      </c>
      <c r="P447" s="5">
        <f>IF(VLOOKUP(J447,Calculos!$A$3:$D$68,3,FALSE)&gt;M447,0,1)</f>
        <v>1</v>
      </c>
    </row>
    <row r="448" spans="1:16">
      <c r="A448" t="s">
        <v>74</v>
      </c>
      <c r="B448">
        <v>5</v>
      </c>
      <c r="C448" t="s">
        <v>23</v>
      </c>
      <c r="D448">
        <v>21</v>
      </c>
      <c r="E448">
        <v>13</v>
      </c>
      <c r="F448">
        <v>6</v>
      </c>
      <c r="G448">
        <v>3</v>
      </c>
      <c r="H448">
        <v>4</v>
      </c>
      <c r="I448" t="str">
        <f>VLOOKUP(C448,Aux_Club!$G$3:$H$67,2,FALSE)</f>
        <v>San Lorenzo</v>
      </c>
      <c r="J448">
        <f>VLOOKUP(A448,Aux_Torneo!$A$2:$C$39,3,FALSE)</f>
        <v>18</v>
      </c>
      <c r="K448">
        <f>_xlfn.XLOOKUP(A448,Aux_Torneo!A:A,Aux_Torneo!D:D)</f>
        <v>12</v>
      </c>
      <c r="L448" t="str">
        <f>_xlfn.XLOOKUP(A448,Aux_Torneo!A:A,Aux_Torneo!B:B)</f>
        <v>Con</v>
      </c>
      <c r="M448" s="2">
        <f t="shared" si="6"/>
        <v>0.53846153846153844</v>
      </c>
      <c r="N448" s="2">
        <f>VLOOKUP(J448,Calculos!$A$3:$D$67,2,FALSE)</f>
        <v>0.79487179487179482</v>
      </c>
      <c r="O448" s="2">
        <f>VLOOKUP(J448,Calculos!$A$3:$D$72,3,FALSE)</f>
        <v>0.45364891518737682</v>
      </c>
      <c r="P448" s="5">
        <f>IF(VLOOKUP(J448,Calculos!$A$3:$D$68,3,FALSE)&gt;M448,0,1)</f>
        <v>1</v>
      </c>
    </row>
    <row r="449" spans="1:16">
      <c r="A449" t="s">
        <v>74</v>
      </c>
      <c r="B449">
        <v>6</v>
      </c>
      <c r="C449" t="s">
        <v>17</v>
      </c>
      <c r="D449">
        <v>20</v>
      </c>
      <c r="E449">
        <v>13</v>
      </c>
      <c r="F449">
        <v>5</v>
      </c>
      <c r="G449">
        <v>5</v>
      </c>
      <c r="H449">
        <v>3</v>
      </c>
      <c r="I449" t="str">
        <f>VLOOKUP(C449,Aux_Club!$G$3:$H$67,2,FALSE)</f>
        <v>Banfield</v>
      </c>
      <c r="J449">
        <f>VLOOKUP(A449,Aux_Torneo!$A$2:$C$39,3,FALSE)</f>
        <v>18</v>
      </c>
      <c r="K449">
        <f>_xlfn.XLOOKUP(A449,Aux_Torneo!A:A,Aux_Torneo!D:D)</f>
        <v>12</v>
      </c>
      <c r="L449" t="str">
        <f>_xlfn.XLOOKUP(A449,Aux_Torneo!A:A,Aux_Torneo!B:B)</f>
        <v>Con</v>
      </c>
      <c r="M449" s="2">
        <f t="shared" si="6"/>
        <v>0.51282051282051277</v>
      </c>
      <c r="N449" s="2">
        <f>VLOOKUP(J449,Calculos!$A$3:$D$67,2,FALSE)</f>
        <v>0.79487179487179482</v>
      </c>
      <c r="O449" s="2">
        <f>VLOOKUP(J449,Calculos!$A$3:$D$72,3,FALSE)</f>
        <v>0.45364891518737682</v>
      </c>
      <c r="P449" s="5">
        <f>IF(VLOOKUP(J449,Calculos!$A$3:$D$68,3,FALSE)&gt;M449,0,1)</f>
        <v>1</v>
      </c>
    </row>
    <row r="450" spans="1:16">
      <c r="A450" t="s">
        <v>74</v>
      </c>
      <c r="B450">
        <v>7</v>
      </c>
      <c r="C450" t="s">
        <v>22</v>
      </c>
      <c r="D450">
        <v>19</v>
      </c>
      <c r="E450">
        <v>13</v>
      </c>
      <c r="F450">
        <v>5</v>
      </c>
      <c r="G450">
        <v>4</v>
      </c>
      <c r="H450">
        <v>4</v>
      </c>
      <c r="I450" t="str">
        <f>VLOOKUP(C450,Aux_Club!$G$3:$H$67,2,FALSE)</f>
        <v>Argentinos</v>
      </c>
      <c r="J450">
        <f>VLOOKUP(A450,Aux_Torneo!$A$2:$C$39,3,FALSE)</f>
        <v>18</v>
      </c>
      <c r="K450">
        <f>_xlfn.XLOOKUP(A450,Aux_Torneo!A:A,Aux_Torneo!D:D)</f>
        <v>12</v>
      </c>
      <c r="L450" t="str">
        <f>_xlfn.XLOOKUP(A450,Aux_Torneo!A:A,Aux_Torneo!B:B)</f>
        <v>Con</v>
      </c>
      <c r="M450" s="2">
        <f t="shared" si="6"/>
        <v>0.48717948717948717</v>
      </c>
      <c r="N450" s="2">
        <f>VLOOKUP(J450,Calculos!$A$3:$D$67,2,FALSE)</f>
        <v>0.79487179487179482</v>
      </c>
      <c r="O450" s="2">
        <f>VLOOKUP(J450,Calculos!$A$3:$D$72,3,FALSE)</f>
        <v>0.45364891518737682</v>
      </c>
      <c r="P450" s="5">
        <f>IF(VLOOKUP(J450,Calculos!$A$3:$D$68,3,FALSE)&gt;M450,0,1)</f>
        <v>1</v>
      </c>
    </row>
    <row r="451" spans="1:16">
      <c r="A451" t="s">
        <v>74</v>
      </c>
      <c r="B451">
        <v>8</v>
      </c>
      <c r="C451" t="s">
        <v>26</v>
      </c>
      <c r="D451">
        <v>18</v>
      </c>
      <c r="E451">
        <v>13</v>
      </c>
      <c r="F451">
        <v>5</v>
      </c>
      <c r="G451">
        <v>3</v>
      </c>
      <c r="H451">
        <v>5</v>
      </c>
      <c r="I451" t="str">
        <f>VLOOKUP(C451,Aux_Club!$G$3:$H$67,2,FALSE)</f>
        <v>Rosario Central</v>
      </c>
      <c r="J451">
        <f>VLOOKUP(A451,Aux_Torneo!$A$2:$C$39,3,FALSE)</f>
        <v>18</v>
      </c>
      <c r="K451">
        <f>_xlfn.XLOOKUP(A451,Aux_Torneo!A:A,Aux_Torneo!D:D)</f>
        <v>12</v>
      </c>
      <c r="L451" t="str">
        <f>_xlfn.XLOOKUP(A451,Aux_Torneo!A:A,Aux_Torneo!B:B)</f>
        <v>Con</v>
      </c>
      <c r="M451" s="2">
        <f t="shared" ref="M451:M514" si="7">D451/(E451*3)</f>
        <v>0.46153846153846156</v>
      </c>
      <c r="N451" s="2">
        <f>VLOOKUP(J451,Calculos!$A$3:$D$67,2,FALSE)</f>
        <v>0.79487179487179482</v>
      </c>
      <c r="O451" s="2">
        <f>VLOOKUP(J451,Calculos!$A$3:$D$72,3,FALSE)</f>
        <v>0.45364891518737682</v>
      </c>
      <c r="P451" s="5">
        <f>IF(VLOOKUP(J451,Calculos!$A$3:$D$68,3,FALSE)&gt;M451,0,1)</f>
        <v>1</v>
      </c>
    </row>
    <row r="452" spans="1:16">
      <c r="A452" t="s">
        <v>74</v>
      </c>
      <c r="B452">
        <v>9</v>
      </c>
      <c r="C452" t="s">
        <v>69</v>
      </c>
      <c r="D452">
        <v>17</v>
      </c>
      <c r="E452">
        <v>13</v>
      </c>
      <c r="F452">
        <v>4</v>
      </c>
      <c r="G452">
        <v>5</v>
      </c>
      <c r="H452">
        <v>4</v>
      </c>
      <c r="I452" t="str">
        <f>VLOOKUP(C452,Aux_Club!$G$3:$H$67,2,FALSE)</f>
        <v>Central Cba (SdE)</v>
      </c>
      <c r="J452">
        <f>VLOOKUP(A452,Aux_Torneo!$A$2:$C$39,3,FALSE)</f>
        <v>18</v>
      </c>
      <c r="K452">
        <f>_xlfn.XLOOKUP(A452,Aux_Torneo!A:A,Aux_Torneo!D:D)</f>
        <v>12</v>
      </c>
      <c r="L452" t="str">
        <f>_xlfn.XLOOKUP(A452,Aux_Torneo!A:A,Aux_Torneo!B:B)</f>
        <v>Con</v>
      </c>
      <c r="M452" s="2">
        <f t="shared" si="7"/>
        <v>0.4358974358974359</v>
      </c>
      <c r="N452" s="2">
        <f>VLOOKUP(J452,Calculos!$A$3:$D$67,2,FALSE)</f>
        <v>0.79487179487179482</v>
      </c>
      <c r="O452" s="2">
        <f>VLOOKUP(J452,Calculos!$A$3:$D$72,3,FALSE)</f>
        <v>0.45364891518737682</v>
      </c>
      <c r="P452" s="5">
        <f>IF(VLOOKUP(J452,Calculos!$A$3:$D$68,3,FALSE)&gt;M452,0,1)</f>
        <v>0</v>
      </c>
    </row>
    <row r="453" spans="1:16">
      <c r="A453" t="s">
        <v>74</v>
      </c>
      <c r="B453">
        <v>10</v>
      </c>
      <c r="C453" t="s">
        <v>33</v>
      </c>
      <c r="D453">
        <v>15</v>
      </c>
      <c r="E453">
        <v>13</v>
      </c>
      <c r="F453">
        <v>4</v>
      </c>
      <c r="G453">
        <v>3</v>
      </c>
      <c r="H453">
        <v>6</v>
      </c>
      <c r="I453" t="str">
        <f>VLOOKUP(C453,Aux_Club!$G$3:$H$67,2,FALSE)</f>
        <v>Godoy Cruz</v>
      </c>
      <c r="J453">
        <f>VLOOKUP(A453,Aux_Torneo!$A$2:$C$39,3,FALSE)</f>
        <v>18</v>
      </c>
      <c r="K453">
        <f>_xlfn.XLOOKUP(A453,Aux_Torneo!A:A,Aux_Torneo!D:D)</f>
        <v>12</v>
      </c>
      <c r="L453" t="str">
        <f>_xlfn.XLOOKUP(A453,Aux_Torneo!A:A,Aux_Torneo!B:B)</f>
        <v>Con</v>
      </c>
      <c r="M453" s="2">
        <f t="shared" si="7"/>
        <v>0.38461538461538464</v>
      </c>
      <c r="N453" s="2">
        <f>VLOOKUP(J453,Calculos!$A$3:$D$67,2,FALSE)</f>
        <v>0.79487179487179482</v>
      </c>
      <c r="O453" s="2">
        <f>VLOOKUP(J453,Calculos!$A$3:$D$72,3,FALSE)</f>
        <v>0.45364891518737682</v>
      </c>
      <c r="P453" s="5">
        <f>IF(VLOOKUP(J453,Calculos!$A$3:$D$68,3,FALSE)&gt;M453,0,1)</f>
        <v>0</v>
      </c>
    </row>
    <row r="454" spans="1:16">
      <c r="A454" t="s">
        <v>74</v>
      </c>
      <c r="B454">
        <v>11</v>
      </c>
      <c r="C454" t="s">
        <v>71</v>
      </c>
      <c r="D454">
        <v>14</v>
      </c>
      <c r="E454">
        <v>13</v>
      </c>
      <c r="F454">
        <v>4</v>
      </c>
      <c r="G454">
        <v>2</v>
      </c>
      <c r="H454">
        <v>7</v>
      </c>
      <c r="I454" t="str">
        <f>VLOOKUP(C454,Aux_Club!$G$3:$H$67,2,FALSE)</f>
        <v>Platense</v>
      </c>
      <c r="J454">
        <f>VLOOKUP(A454,Aux_Torneo!$A$2:$C$39,3,FALSE)</f>
        <v>18</v>
      </c>
      <c r="K454">
        <f>_xlfn.XLOOKUP(A454,Aux_Torneo!A:A,Aux_Torneo!D:D)</f>
        <v>12</v>
      </c>
      <c r="L454" t="str">
        <f>_xlfn.XLOOKUP(A454,Aux_Torneo!A:A,Aux_Torneo!B:B)</f>
        <v>Con</v>
      </c>
      <c r="M454" s="2">
        <f t="shared" si="7"/>
        <v>0.35897435897435898</v>
      </c>
      <c r="N454" s="2">
        <f>VLOOKUP(J454,Calculos!$A$3:$D$67,2,FALSE)</f>
        <v>0.79487179487179482</v>
      </c>
      <c r="O454" s="2">
        <f>VLOOKUP(J454,Calculos!$A$3:$D$72,3,FALSE)</f>
        <v>0.45364891518737682</v>
      </c>
      <c r="P454" s="5">
        <f>IF(VLOOKUP(J454,Calculos!$A$3:$D$68,3,FALSE)&gt;M454,0,1)</f>
        <v>0</v>
      </c>
    </row>
    <row r="455" spans="1:16">
      <c r="A455" t="s">
        <v>74</v>
      </c>
      <c r="B455">
        <v>12</v>
      </c>
      <c r="C455" t="s">
        <v>28</v>
      </c>
      <c r="D455">
        <v>12</v>
      </c>
      <c r="E455">
        <v>13</v>
      </c>
      <c r="F455">
        <v>3</v>
      </c>
      <c r="G455">
        <v>3</v>
      </c>
      <c r="H455">
        <v>7</v>
      </c>
      <c r="I455" t="str">
        <f>VLOOKUP(C455,Aux_Club!$G$3:$H$67,2,FALSE)</f>
        <v>Arsenal</v>
      </c>
      <c r="J455">
        <f>VLOOKUP(A455,Aux_Torneo!$A$2:$C$39,3,FALSE)</f>
        <v>18</v>
      </c>
      <c r="K455">
        <f>_xlfn.XLOOKUP(A455,Aux_Torneo!A:A,Aux_Torneo!D:D)</f>
        <v>12</v>
      </c>
      <c r="L455" t="str">
        <f>_xlfn.XLOOKUP(A455,Aux_Torneo!A:A,Aux_Torneo!B:B)</f>
        <v>Con</v>
      </c>
      <c r="M455" s="2">
        <f t="shared" si="7"/>
        <v>0.30769230769230771</v>
      </c>
      <c r="N455" s="2">
        <f>VLOOKUP(J455,Calculos!$A$3:$D$67,2,FALSE)</f>
        <v>0.79487179487179482</v>
      </c>
      <c r="O455" s="2">
        <f>VLOOKUP(J455,Calculos!$A$3:$D$72,3,FALSE)</f>
        <v>0.45364891518737682</v>
      </c>
      <c r="P455" s="5">
        <f>IF(VLOOKUP(J455,Calculos!$A$3:$D$68,3,FALSE)&gt;M455,0,1)</f>
        <v>0</v>
      </c>
    </row>
    <row r="456" spans="1:16">
      <c r="A456" t="s">
        <v>74</v>
      </c>
      <c r="B456">
        <v>13</v>
      </c>
      <c r="C456" t="s">
        <v>56</v>
      </c>
      <c r="D456">
        <v>11</v>
      </c>
      <c r="E456">
        <v>13</v>
      </c>
      <c r="F456">
        <v>3</v>
      </c>
      <c r="G456">
        <v>2</v>
      </c>
      <c r="H456">
        <v>8</v>
      </c>
      <c r="I456" t="str">
        <f>VLOOKUP(C456,Aux_Club!$G$3:$H$67,2,FALSE)</f>
        <v>Aldosivi</v>
      </c>
      <c r="J456">
        <f>VLOOKUP(A456,Aux_Torneo!$A$2:$C$39,3,FALSE)</f>
        <v>18</v>
      </c>
      <c r="K456">
        <f>_xlfn.XLOOKUP(A456,Aux_Torneo!A:A,Aux_Torneo!D:D)</f>
        <v>12</v>
      </c>
      <c r="L456" t="str">
        <f>_xlfn.XLOOKUP(A456,Aux_Torneo!A:A,Aux_Torneo!B:B)</f>
        <v>Con</v>
      </c>
      <c r="M456" s="2">
        <f t="shared" si="7"/>
        <v>0.28205128205128205</v>
      </c>
      <c r="N456" s="2">
        <f>VLOOKUP(J456,Calculos!$A$3:$D$67,2,FALSE)</f>
        <v>0.79487179487179482</v>
      </c>
      <c r="O456" s="2">
        <f>VLOOKUP(J456,Calculos!$A$3:$D$72,3,FALSE)</f>
        <v>0.45364891518737682</v>
      </c>
      <c r="P456" s="5">
        <f>IF(VLOOKUP(J456,Calculos!$A$3:$D$68,3,FALSE)&gt;M456,0,1)</f>
        <v>0</v>
      </c>
    </row>
    <row r="457" spans="1:16">
      <c r="A457" t="s">
        <v>74</v>
      </c>
      <c r="B457">
        <v>1</v>
      </c>
      <c r="C457" t="s">
        <v>21</v>
      </c>
      <c r="D457">
        <v>31</v>
      </c>
      <c r="E457">
        <v>13</v>
      </c>
      <c r="F457">
        <v>10</v>
      </c>
      <c r="G457">
        <v>1</v>
      </c>
      <c r="H457">
        <v>2</v>
      </c>
      <c r="I457" t="str">
        <f>VLOOKUP(C457,Aux_Club!$G$3:$H$67,2,FALSE)</f>
        <v>Velez</v>
      </c>
      <c r="J457">
        <f>VLOOKUP(A457,Aux_Torneo!$A$2:$C$39,3,FALSE)</f>
        <v>18</v>
      </c>
      <c r="K457">
        <f>_xlfn.XLOOKUP(A457,Aux_Torneo!A:A,Aux_Torneo!D:D)</f>
        <v>12</v>
      </c>
      <c r="L457" t="str">
        <f>_xlfn.XLOOKUP(A457,Aux_Torneo!A:A,Aux_Torneo!B:B)</f>
        <v>Con</v>
      </c>
      <c r="M457" s="2">
        <f t="shared" si="7"/>
        <v>0.79487179487179482</v>
      </c>
      <c r="N457" s="2">
        <f>VLOOKUP(J457,Calculos!$A$3:$D$67,2,FALSE)</f>
        <v>0.79487179487179482</v>
      </c>
      <c r="O457" s="2">
        <f>VLOOKUP(J457,Calculos!$A$3:$D$72,3,FALSE)</f>
        <v>0.45364891518737682</v>
      </c>
      <c r="P457" s="5">
        <f>IF(VLOOKUP(J457,Calculos!$A$3:$D$68,3,FALSE)&gt;M457,0,1)</f>
        <v>1</v>
      </c>
    </row>
    <row r="458" spans="1:16">
      <c r="A458" t="s">
        <v>74</v>
      </c>
      <c r="B458">
        <v>2</v>
      </c>
      <c r="C458" t="s">
        <v>27</v>
      </c>
      <c r="D458">
        <v>22</v>
      </c>
      <c r="E458">
        <v>13</v>
      </c>
      <c r="F458">
        <v>6</v>
      </c>
      <c r="G458">
        <v>4</v>
      </c>
      <c r="H458">
        <v>3</v>
      </c>
      <c r="I458" t="str">
        <f>VLOOKUP(C458,Aux_Club!$G$3:$H$67,2,FALSE)</f>
        <v>Boca Juniors</v>
      </c>
      <c r="J458">
        <f>VLOOKUP(A458,Aux_Torneo!$A$2:$C$39,3,FALSE)</f>
        <v>18</v>
      </c>
      <c r="K458">
        <f>_xlfn.XLOOKUP(A458,Aux_Torneo!A:A,Aux_Torneo!D:D)</f>
        <v>12</v>
      </c>
      <c r="L458" t="str">
        <f>_xlfn.XLOOKUP(A458,Aux_Torneo!A:A,Aux_Torneo!B:B)</f>
        <v>Con</v>
      </c>
      <c r="M458" s="2">
        <f t="shared" si="7"/>
        <v>0.5641025641025641</v>
      </c>
      <c r="N458" s="2">
        <f>VLOOKUP(J458,Calculos!$A$3:$D$67,2,FALSE)</f>
        <v>0.79487179487179482</v>
      </c>
      <c r="O458" s="2">
        <f>VLOOKUP(J458,Calculos!$A$3:$D$72,3,FALSE)</f>
        <v>0.45364891518737682</v>
      </c>
      <c r="P458" s="5">
        <f>IF(VLOOKUP(J458,Calculos!$A$3:$D$68,3,FALSE)&gt;M458,0,1)</f>
        <v>1</v>
      </c>
    </row>
    <row r="459" spans="1:16">
      <c r="A459" t="s">
        <v>74</v>
      </c>
      <c r="B459">
        <v>3</v>
      </c>
      <c r="C459" t="s">
        <v>20</v>
      </c>
      <c r="D459">
        <v>20</v>
      </c>
      <c r="E459">
        <v>13</v>
      </c>
      <c r="F459">
        <v>6</v>
      </c>
      <c r="G459">
        <v>2</v>
      </c>
      <c r="H459">
        <v>5</v>
      </c>
      <c r="I459" t="str">
        <f>VLOOKUP(C459,Aux_Club!$G$3:$H$67,2,FALSE)</f>
        <v>Independiente</v>
      </c>
      <c r="J459">
        <f>VLOOKUP(A459,Aux_Torneo!$A$2:$C$39,3,FALSE)</f>
        <v>18</v>
      </c>
      <c r="K459">
        <f>_xlfn.XLOOKUP(A459,Aux_Torneo!A:A,Aux_Torneo!D:D)</f>
        <v>12</v>
      </c>
      <c r="L459" t="str">
        <f>_xlfn.XLOOKUP(A459,Aux_Torneo!A:A,Aux_Torneo!B:B)</f>
        <v>Con</v>
      </c>
      <c r="M459" s="2">
        <f t="shared" si="7"/>
        <v>0.51282051282051277</v>
      </c>
      <c r="N459" s="2">
        <f>VLOOKUP(J459,Calculos!$A$3:$D$67,2,FALSE)</f>
        <v>0.79487179487179482</v>
      </c>
      <c r="O459" s="2">
        <f>VLOOKUP(J459,Calculos!$A$3:$D$72,3,FALSE)</f>
        <v>0.45364891518737682</v>
      </c>
      <c r="P459" s="5">
        <f>IF(VLOOKUP(J459,Calculos!$A$3:$D$68,3,FALSE)&gt;M459,0,1)</f>
        <v>1</v>
      </c>
    </row>
    <row r="460" spans="1:16">
      <c r="A460" t="s">
        <v>74</v>
      </c>
      <c r="B460">
        <v>4</v>
      </c>
      <c r="C460" t="s">
        <v>64</v>
      </c>
      <c r="D460">
        <v>20</v>
      </c>
      <c r="E460">
        <v>13</v>
      </c>
      <c r="F460">
        <v>5</v>
      </c>
      <c r="G460">
        <v>5</v>
      </c>
      <c r="H460">
        <v>3</v>
      </c>
      <c r="I460" t="str">
        <f>VLOOKUP(C460,Aux_Club!$G$3:$H$67,2,FALSE)</f>
        <v>Talleres (C)</v>
      </c>
      <c r="J460">
        <f>VLOOKUP(A460,Aux_Torneo!$A$2:$C$39,3,FALSE)</f>
        <v>18</v>
      </c>
      <c r="K460">
        <f>_xlfn.XLOOKUP(A460,Aux_Torneo!A:A,Aux_Torneo!D:D)</f>
        <v>12</v>
      </c>
      <c r="L460" t="str">
        <f>_xlfn.XLOOKUP(A460,Aux_Torneo!A:A,Aux_Torneo!B:B)</f>
        <v>Con</v>
      </c>
      <c r="M460" s="2">
        <f t="shared" si="7"/>
        <v>0.51282051282051277</v>
      </c>
      <c r="N460" s="2">
        <f>VLOOKUP(J460,Calculos!$A$3:$D$67,2,FALSE)</f>
        <v>0.79487179487179482</v>
      </c>
      <c r="O460" s="2">
        <f>VLOOKUP(J460,Calculos!$A$3:$D$72,3,FALSE)</f>
        <v>0.45364891518737682</v>
      </c>
      <c r="P460" s="5">
        <f>IF(VLOOKUP(J460,Calculos!$A$3:$D$68,3,FALSE)&gt;M460,0,1)</f>
        <v>1</v>
      </c>
    </row>
    <row r="461" spans="1:16">
      <c r="A461" t="s">
        <v>74</v>
      </c>
      <c r="B461">
        <v>5</v>
      </c>
      <c r="C461" t="s">
        <v>25</v>
      </c>
      <c r="D461">
        <v>19</v>
      </c>
      <c r="E461">
        <v>13</v>
      </c>
      <c r="F461">
        <v>6</v>
      </c>
      <c r="G461">
        <v>1</v>
      </c>
      <c r="H461">
        <v>6</v>
      </c>
      <c r="I461" t="str">
        <f>VLOOKUP(C461,Aux_Club!$G$3:$H$67,2,FALSE)</f>
        <v>Lanus</v>
      </c>
      <c r="J461">
        <f>VLOOKUP(A461,Aux_Torneo!$A$2:$C$39,3,FALSE)</f>
        <v>18</v>
      </c>
      <c r="K461">
        <f>_xlfn.XLOOKUP(A461,Aux_Torneo!A:A,Aux_Torneo!D:D)</f>
        <v>12</v>
      </c>
      <c r="L461" t="str">
        <f>_xlfn.XLOOKUP(A461,Aux_Torneo!A:A,Aux_Torneo!B:B)</f>
        <v>Con</v>
      </c>
      <c r="M461" s="2">
        <f t="shared" si="7"/>
        <v>0.48717948717948717</v>
      </c>
      <c r="N461" s="2">
        <f>VLOOKUP(J461,Calculos!$A$3:$D$67,2,FALSE)</f>
        <v>0.79487179487179482</v>
      </c>
      <c r="O461" s="2">
        <f>VLOOKUP(J461,Calculos!$A$3:$D$72,3,FALSE)</f>
        <v>0.45364891518737682</v>
      </c>
      <c r="P461" s="5">
        <f>IF(VLOOKUP(J461,Calculos!$A$3:$D$68,3,FALSE)&gt;M461,0,1)</f>
        <v>1</v>
      </c>
    </row>
    <row r="462" spans="1:16">
      <c r="A462" t="s">
        <v>74</v>
      </c>
      <c r="B462">
        <v>6</v>
      </c>
      <c r="C462" t="s">
        <v>47</v>
      </c>
      <c r="D462">
        <v>19</v>
      </c>
      <c r="E462">
        <v>13</v>
      </c>
      <c r="F462">
        <v>4</v>
      </c>
      <c r="G462">
        <v>7</v>
      </c>
      <c r="H462">
        <v>2</v>
      </c>
      <c r="I462" t="str">
        <f>VLOOKUP(C462,Aux_Club!$G$3:$H$67,2,FALSE)</f>
        <v>Union</v>
      </c>
      <c r="J462">
        <f>VLOOKUP(A462,Aux_Torneo!$A$2:$C$39,3,FALSE)</f>
        <v>18</v>
      </c>
      <c r="K462">
        <f>_xlfn.XLOOKUP(A462,Aux_Torneo!A:A,Aux_Torneo!D:D)</f>
        <v>12</v>
      </c>
      <c r="L462" t="str">
        <f>_xlfn.XLOOKUP(A462,Aux_Torneo!A:A,Aux_Torneo!B:B)</f>
        <v>Con</v>
      </c>
      <c r="M462" s="2">
        <f t="shared" si="7"/>
        <v>0.48717948717948717</v>
      </c>
      <c r="N462" s="2">
        <f>VLOOKUP(J462,Calculos!$A$3:$D$67,2,FALSE)</f>
        <v>0.79487179487179482</v>
      </c>
      <c r="O462" s="2">
        <f>VLOOKUP(J462,Calculos!$A$3:$D$72,3,FALSE)</f>
        <v>0.45364891518737682</v>
      </c>
      <c r="P462" s="5">
        <f>IF(VLOOKUP(J462,Calculos!$A$3:$D$68,3,FALSE)&gt;M462,0,1)</f>
        <v>1</v>
      </c>
    </row>
    <row r="463" spans="1:16">
      <c r="A463" t="s">
        <v>74</v>
      </c>
      <c r="B463">
        <v>7</v>
      </c>
      <c r="C463" t="s">
        <v>29</v>
      </c>
      <c r="D463">
        <v>18</v>
      </c>
      <c r="E463">
        <v>13</v>
      </c>
      <c r="F463">
        <v>5</v>
      </c>
      <c r="G463">
        <v>3</v>
      </c>
      <c r="H463">
        <v>5</v>
      </c>
      <c r="I463" t="str">
        <f>VLOOKUP(C463,Aux_Club!$G$3:$H$67,2,FALSE)</f>
        <v>Atl Tucuman</v>
      </c>
      <c r="J463">
        <f>VLOOKUP(A463,Aux_Torneo!$A$2:$C$39,3,FALSE)</f>
        <v>18</v>
      </c>
      <c r="K463">
        <f>_xlfn.XLOOKUP(A463,Aux_Torneo!A:A,Aux_Torneo!D:D)</f>
        <v>12</v>
      </c>
      <c r="L463" t="str">
        <f>_xlfn.XLOOKUP(A463,Aux_Torneo!A:A,Aux_Torneo!B:B)</f>
        <v>Con</v>
      </c>
      <c r="M463" s="2">
        <f t="shared" si="7"/>
        <v>0.46153846153846156</v>
      </c>
      <c r="N463" s="2">
        <f>VLOOKUP(J463,Calculos!$A$3:$D$67,2,FALSE)</f>
        <v>0.79487179487179482</v>
      </c>
      <c r="O463" s="2">
        <f>VLOOKUP(J463,Calculos!$A$3:$D$72,3,FALSE)</f>
        <v>0.45364891518737682</v>
      </c>
      <c r="P463" s="5">
        <f>IF(VLOOKUP(J463,Calculos!$A$3:$D$68,3,FALSE)&gt;M463,0,1)</f>
        <v>1</v>
      </c>
    </row>
    <row r="464" spans="1:16">
      <c r="A464" t="s">
        <v>74</v>
      </c>
      <c r="B464">
        <v>8</v>
      </c>
      <c r="C464" t="s">
        <v>34</v>
      </c>
      <c r="D464">
        <v>15</v>
      </c>
      <c r="E464">
        <v>13</v>
      </c>
      <c r="F464">
        <v>3</v>
      </c>
      <c r="G464">
        <v>6</v>
      </c>
      <c r="H464">
        <v>4</v>
      </c>
      <c r="I464" t="str">
        <f>VLOOKUP(C464,Aux_Club!$G$3:$H$67,2,FALSE)</f>
        <v>Gimnasia (LP)</v>
      </c>
      <c r="J464">
        <f>VLOOKUP(A464,Aux_Torneo!$A$2:$C$39,3,FALSE)</f>
        <v>18</v>
      </c>
      <c r="K464">
        <f>_xlfn.XLOOKUP(A464,Aux_Torneo!A:A,Aux_Torneo!D:D)</f>
        <v>12</v>
      </c>
      <c r="L464" t="str">
        <f>_xlfn.XLOOKUP(A464,Aux_Torneo!A:A,Aux_Torneo!B:B)</f>
        <v>Con</v>
      </c>
      <c r="M464" s="2">
        <f t="shared" si="7"/>
        <v>0.38461538461538464</v>
      </c>
      <c r="N464" s="2">
        <f>VLOOKUP(J464,Calculos!$A$3:$D$67,2,FALSE)</f>
        <v>0.79487179487179482</v>
      </c>
      <c r="O464" s="2">
        <f>VLOOKUP(J464,Calculos!$A$3:$D$72,3,FALSE)</f>
        <v>0.45364891518737682</v>
      </c>
      <c r="P464" s="5">
        <f>IF(VLOOKUP(J464,Calculos!$A$3:$D$68,3,FALSE)&gt;M464,0,1)</f>
        <v>0</v>
      </c>
    </row>
    <row r="465" spans="1:16">
      <c r="A465" t="s">
        <v>74</v>
      </c>
      <c r="B465">
        <v>9</v>
      </c>
      <c r="C465" t="s">
        <v>35</v>
      </c>
      <c r="D465">
        <v>13</v>
      </c>
      <c r="E465">
        <v>13</v>
      </c>
      <c r="F465">
        <v>2</v>
      </c>
      <c r="G465">
        <v>7</v>
      </c>
      <c r="H465">
        <v>4</v>
      </c>
      <c r="I465" t="str">
        <f>VLOOKUP(C465,Aux_Club!$G$3:$H$67,2,FALSE)</f>
        <v>Huracan</v>
      </c>
      <c r="J465">
        <f>VLOOKUP(A465,Aux_Torneo!$A$2:$C$39,3,FALSE)</f>
        <v>18</v>
      </c>
      <c r="K465">
        <f>_xlfn.XLOOKUP(A465,Aux_Torneo!A:A,Aux_Torneo!D:D)</f>
        <v>12</v>
      </c>
      <c r="L465" t="str">
        <f>_xlfn.XLOOKUP(A465,Aux_Torneo!A:A,Aux_Torneo!B:B)</f>
        <v>Con</v>
      </c>
      <c r="M465" s="2">
        <f t="shared" si="7"/>
        <v>0.33333333333333331</v>
      </c>
      <c r="N465" s="2">
        <f>VLOOKUP(J465,Calculos!$A$3:$D$67,2,FALSE)</f>
        <v>0.79487179487179482</v>
      </c>
      <c r="O465" s="2">
        <f>VLOOKUP(J465,Calculos!$A$3:$D$72,3,FALSE)</f>
        <v>0.45364891518737682</v>
      </c>
      <c r="P465" s="5">
        <f>IF(VLOOKUP(J465,Calculos!$A$3:$D$68,3,FALSE)&gt;M465,0,1)</f>
        <v>0</v>
      </c>
    </row>
    <row r="466" spans="1:16">
      <c r="A466" t="s">
        <v>74</v>
      </c>
      <c r="B466">
        <v>10</v>
      </c>
      <c r="C466" t="s">
        <v>62</v>
      </c>
      <c r="D466">
        <v>12</v>
      </c>
      <c r="E466">
        <v>13</v>
      </c>
      <c r="F466">
        <v>4</v>
      </c>
      <c r="G466">
        <v>0</v>
      </c>
      <c r="H466">
        <v>9</v>
      </c>
      <c r="I466" t="str">
        <f>VLOOKUP(C466,Aux_Club!$G$3:$H$67,2,FALSE)</f>
        <v>Patronato</v>
      </c>
      <c r="J466">
        <f>VLOOKUP(A466,Aux_Torneo!$A$2:$C$39,3,FALSE)</f>
        <v>18</v>
      </c>
      <c r="K466">
        <f>_xlfn.XLOOKUP(A466,Aux_Torneo!A:A,Aux_Torneo!D:D)</f>
        <v>12</v>
      </c>
      <c r="L466" t="str">
        <f>_xlfn.XLOOKUP(A466,Aux_Torneo!A:A,Aux_Torneo!B:B)</f>
        <v>Con</v>
      </c>
      <c r="M466" s="2">
        <f t="shared" si="7"/>
        <v>0.30769230769230771</v>
      </c>
      <c r="N466" s="2">
        <f>VLOOKUP(J466,Calculos!$A$3:$D$67,2,FALSE)</f>
        <v>0.79487179487179482</v>
      </c>
      <c r="O466" s="2">
        <f>VLOOKUP(J466,Calculos!$A$3:$D$72,3,FALSE)</f>
        <v>0.45364891518737682</v>
      </c>
      <c r="P466" s="5">
        <f>IF(VLOOKUP(J466,Calculos!$A$3:$D$68,3,FALSE)&gt;M466,0,1)</f>
        <v>0</v>
      </c>
    </row>
    <row r="467" spans="1:16">
      <c r="A467" t="s">
        <v>74</v>
      </c>
      <c r="B467">
        <v>11</v>
      </c>
      <c r="C467" t="s">
        <v>54</v>
      </c>
      <c r="D467">
        <v>12</v>
      </c>
      <c r="E467">
        <v>13</v>
      </c>
      <c r="F467">
        <v>3</v>
      </c>
      <c r="G467">
        <v>3</v>
      </c>
      <c r="H467">
        <v>7</v>
      </c>
      <c r="I467" t="str">
        <f>VLOOKUP(C467,Aux_Club!$G$3:$H$67,2,FALSE)</f>
        <v>Def y Justicia</v>
      </c>
      <c r="J467">
        <f>VLOOKUP(A467,Aux_Torneo!$A$2:$C$39,3,FALSE)</f>
        <v>18</v>
      </c>
      <c r="K467">
        <f>_xlfn.XLOOKUP(A467,Aux_Torneo!A:A,Aux_Torneo!D:D)</f>
        <v>12</v>
      </c>
      <c r="L467" t="str">
        <f>_xlfn.XLOOKUP(A467,Aux_Torneo!A:A,Aux_Torneo!B:B)</f>
        <v>Con</v>
      </c>
      <c r="M467" s="2">
        <f t="shared" si="7"/>
        <v>0.30769230769230771</v>
      </c>
      <c r="N467" s="2">
        <f>VLOOKUP(J467,Calculos!$A$3:$D$67,2,FALSE)</f>
        <v>0.79487179487179482</v>
      </c>
      <c r="O467" s="2">
        <f>VLOOKUP(J467,Calculos!$A$3:$D$72,3,FALSE)</f>
        <v>0.45364891518737682</v>
      </c>
      <c r="P467" s="5">
        <f>IF(VLOOKUP(J467,Calculos!$A$3:$D$68,3,FALSE)&gt;M467,0,1)</f>
        <v>0</v>
      </c>
    </row>
    <row r="468" spans="1:16">
      <c r="A468" t="s">
        <v>74</v>
      </c>
      <c r="B468">
        <v>12</v>
      </c>
      <c r="C468" t="s">
        <v>57</v>
      </c>
      <c r="D468">
        <v>12</v>
      </c>
      <c r="E468">
        <v>13</v>
      </c>
      <c r="F468">
        <v>2</v>
      </c>
      <c r="G468">
        <v>6</v>
      </c>
      <c r="H468">
        <v>5</v>
      </c>
      <c r="I468" t="str">
        <f>VLOOKUP(C468,Aux_Club!$G$3:$H$67,2,FALSE)</f>
        <v>Sarmiento (J)</v>
      </c>
      <c r="J468">
        <f>VLOOKUP(A468,Aux_Torneo!$A$2:$C$39,3,FALSE)</f>
        <v>18</v>
      </c>
      <c r="K468">
        <f>_xlfn.XLOOKUP(A468,Aux_Torneo!A:A,Aux_Torneo!D:D)</f>
        <v>12</v>
      </c>
      <c r="L468" t="str">
        <f>_xlfn.XLOOKUP(A468,Aux_Torneo!A:A,Aux_Torneo!B:B)</f>
        <v>Con</v>
      </c>
      <c r="M468" s="2">
        <f t="shared" si="7"/>
        <v>0.30769230769230771</v>
      </c>
      <c r="N468" s="2">
        <f>VLOOKUP(J468,Calculos!$A$3:$D$67,2,FALSE)</f>
        <v>0.79487179487179482</v>
      </c>
      <c r="O468" s="2">
        <f>VLOOKUP(J468,Calculos!$A$3:$D$72,3,FALSE)</f>
        <v>0.45364891518737682</v>
      </c>
      <c r="P468" s="5">
        <f>IF(VLOOKUP(J468,Calculos!$A$3:$D$68,3,FALSE)&gt;M468,0,1)</f>
        <v>0</v>
      </c>
    </row>
    <row r="469" spans="1:16">
      <c r="A469" t="s">
        <v>74</v>
      </c>
      <c r="B469">
        <v>13</v>
      </c>
      <c r="C469" t="s">
        <v>18</v>
      </c>
      <c r="D469">
        <v>11</v>
      </c>
      <c r="E469">
        <v>13</v>
      </c>
      <c r="F469">
        <v>2</v>
      </c>
      <c r="G469">
        <v>5</v>
      </c>
      <c r="H469">
        <v>6</v>
      </c>
      <c r="I469" t="str">
        <f>VLOOKUP(C469,Aux_Club!$G$3:$H$67,2,FALSE)</f>
        <v>Newells</v>
      </c>
      <c r="J469">
        <f>VLOOKUP(A469,Aux_Torneo!$A$2:$C$39,3,FALSE)</f>
        <v>18</v>
      </c>
      <c r="K469">
        <f>_xlfn.XLOOKUP(A469,Aux_Torneo!A:A,Aux_Torneo!D:D)</f>
        <v>12</v>
      </c>
      <c r="L469" t="str">
        <f>_xlfn.XLOOKUP(A469,Aux_Torneo!A:A,Aux_Torneo!B:B)</f>
        <v>Con</v>
      </c>
      <c r="M469" s="2">
        <f t="shared" si="7"/>
        <v>0.28205128205128205</v>
      </c>
      <c r="N469" s="2">
        <f>VLOOKUP(J469,Calculos!$A$3:$D$67,2,FALSE)</f>
        <v>0.79487179487179482</v>
      </c>
      <c r="O469" s="2">
        <f>VLOOKUP(J469,Calculos!$A$3:$D$72,3,FALSE)</f>
        <v>0.45364891518737682</v>
      </c>
      <c r="P469" s="5">
        <f>IF(VLOOKUP(J469,Calculos!$A$3:$D$68,3,FALSE)&gt;M469,0,1)</f>
        <v>0</v>
      </c>
    </row>
    <row r="470" spans="1:16">
      <c r="A470" t="s">
        <v>75</v>
      </c>
      <c r="B470">
        <v>1</v>
      </c>
      <c r="C470" t="s">
        <v>32</v>
      </c>
      <c r="D470">
        <v>30</v>
      </c>
      <c r="E470">
        <v>14</v>
      </c>
      <c r="F470">
        <v>8</v>
      </c>
      <c r="G470">
        <v>6</v>
      </c>
      <c r="H470">
        <v>0</v>
      </c>
      <c r="I470" t="str">
        <f>VLOOKUP(C470,Aux_Club!$G$3:$H$67,2,FALSE)</f>
        <v>Racing Club</v>
      </c>
      <c r="J470">
        <f>VLOOKUP(A470,Aux_Torneo!$A$2:$C$39,3,FALSE)</f>
        <v>20</v>
      </c>
      <c r="K470">
        <f>_xlfn.XLOOKUP(A470,Aux_Torneo!A:A,Aux_Torneo!D:D)</f>
        <v>13</v>
      </c>
      <c r="L470" t="str">
        <f>_xlfn.XLOOKUP(A470,Aux_Torneo!A:A,Aux_Torneo!B:B)</f>
        <v>Con</v>
      </c>
      <c r="M470" s="2">
        <f t="shared" si="7"/>
        <v>0.7142857142857143</v>
      </c>
      <c r="N470" s="2">
        <f>VLOOKUP(J470,Calculos!$A$3:$D$67,2,FALSE)</f>
        <v>0.7142857142857143</v>
      </c>
      <c r="O470" s="2">
        <f>VLOOKUP(J470,Calculos!$A$3:$D$72,3,FALSE)</f>
        <v>0.44982993197278931</v>
      </c>
      <c r="P470" s="5">
        <f>IF(VLOOKUP(J470,Calculos!$A$3:$D$68,3,FALSE)&gt;M470,0,1)</f>
        <v>1</v>
      </c>
    </row>
    <row r="471" spans="1:16">
      <c r="A471" t="s">
        <v>75</v>
      </c>
      <c r="B471">
        <v>2</v>
      </c>
      <c r="C471" t="s">
        <v>30</v>
      </c>
      <c r="D471">
        <v>29</v>
      </c>
      <c r="E471">
        <v>14</v>
      </c>
      <c r="F471">
        <v>9</v>
      </c>
      <c r="G471">
        <v>2</v>
      </c>
      <c r="H471">
        <v>3</v>
      </c>
      <c r="I471" t="str">
        <f>VLOOKUP(C471,Aux_Club!$G$3:$H$67,2,FALSE)</f>
        <v>River Plate</v>
      </c>
      <c r="J471">
        <f>VLOOKUP(A471,Aux_Torneo!$A$2:$C$39,3,FALSE)</f>
        <v>20</v>
      </c>
      <c r="K471">
        <f>_xlfn.XLOOKUP(A471,Aux_Torneo!A:A,Aux_Torneo!D:D)</f>
        <v>13</v>
      </c>
      <c r="L471" t="str">
        <f>_xlfn.XLOOKUP(A471,Aux_Torneo!A:A,Aux_Torneo!B:B)</f>
        <v>Con</v>
      </c>
      <c r="M471" s="2">
        <f t="shared" si="7"/>
        <v>0.69047619047619047</v>
      </c>
      <c r="N471" s="2">
        <f>VLOOKUP(J471,Calculos!$A$3:$D$67,2,FALSE)</f>
        <v>0.7142857142857143</v>
      </c>
      <c r="O471" s="2">
        <f>VLOOKUP(J471,Calculos!$A$3:$D$72,3,FALSE)</f>
        <v>0.44982993197278931</v>
      </c>
      <c r="P471" s="5">
        <f>IF(VLOOKUP(J471,Calculos!$A$3:$D$68,3,FALSE)&gt;M471,0,1)</f>
        <v>1</v>
      </c>
    </row>
    <row r="472" spans="1:16">
      <c r="A472" t="s">
        <v>75</v>
      </c>
      <c r="B472">
        <v>3</v>
      </c>
      <c r="C472" t="s">
        <v>54</v>
      </c>
      <c r="D472">
        <v>25</v>
      </c>
      <c r="E472">
        <v>14</v>
      </c>
      <c r="F472">
        <v>7</v>
      </c>
      <c r="G472">
        <v>4</v>
      </c>
      <c r="H472">
        <v>3</v>
      </c>
      <c r="I472" t="str">
        <f>VLOOKUP(C472,Aux_Club!$G$3:$H$67,2,FALSE)</f>
        <v>Def y Justicia</v>
      </c>
      <c r="J472">
        <f>VLOOKUP(A472,Aux_Torneo!$A$2:$C$39,3,FALSE)</f>
        <v>20</v>
      </c>
      <c r="K472">
        <f>_xlfn.XLOOKUP(A472,Aux_Torneo!A:A,Aux_Torneo!D:D)</f>
        <v>13</v>
      </c>
      <c r="L472" t="str">
        <f>_xlfn.XLOOKUP(A472,Aux_Torneo!A:A,Aux_Torneo!B:B)</f>
        <v>Con</v>
      </c>
      <c r="M472" s="2">
        <f t="shared" si="7"/>
        <v>0.59523809523809523</v>
      </c>
      <c r="N472" s="2">
        <f>VLOOKUP(J472,Calculos!$A$3:$D$67,2,FALSE)</f>
        <v>0.7142857142857143</v>
      </c>
      <c r="O472" s="2">
        <f>VLOOKUP(J472,Calculos!$A$3:$D$72,3,FALSE)</f>
        <v>0.44982993197278931</v>
      </c>
      <c r="P472" s="5">
        <f>IF(VLOOKUP(J472,Calculos!$A$3:$D$68,3,FALSE)&gt;M472,0,1)</f>
        <v>1</v>
      </c>
    </row>
    <row r="473" spans="1:16">
      <c r="A473" t="s">
        <v>75</v>
      </c>
      <c r="B473">
        <v>4</v>
      </c>
      <c r="C473" t="s">
        <v>22</v>
      </c>
      <c r="D473">
        <v>25</v>
      </c>
      <c r="E473">
        <v>14</v>
      </c>
      <c r="F473">
        <v>7</v>
      </c>
      <c r="G473">
        <v>4</v>
      </c>
      <c r="H473">
        <v>3</v>
      </c>
      <c r="I473" t="str">
        <f>VLOOKUP(C473,Aux_Club!$G$3:$H$67,2,FALSE)</f>
        <v>Argentinos</v>
      </c>
      <c r="J473">
        <f>VLOOKUP(A473,Aux_Torneo!$A$2:$C$39,3,FALSE)</f>
        <v>20</v>
      </c>
      <c r="K473">
        <f>_xlfn.XLOOKUP(A473,Aux_Torneo!A:A,Aux_Torneo!D:D)</f>
        <v>13</v>
      </c>
      <c r="L473" t="str">
        <f>_xlfn.XLOOKUP(A473,Aux_Torneo!A:A,Aux_Torneo!B:B)</f>
        <v>Con</v>
      </c>
      <c r="M473" s="2">
        <f t="shared" si="7"/>
        <v>0.59523809523809523</v>
      </c>
      <c r="N473" s="2">
        <f>VLOOKUP(J473,Calculos!$A$3:$D$67,2,FALSE)</f>
        <v>0.7142857142857143</v>
      </c>
      <c r="O473" s="2">
        <f>VLOOKUP(J473,Calculos!$A$3:$D$72,3,FALSE)</f>
        <v>0.44982993197278931</v>
      </c>
      <c r="P473" s="5">
        <f>IF(VLOOKUP(J473,Calculos!$A$3:$D$68,3,FALSE)&gt;M473,0,1)</f>
        <v>1</v>
      </c>
    </row>
    <row r="474" spans="1:16">
      <c r="A474" t="s">
        <v>75</v>
      </c>
      <c r="B474">
        <v>5</v>
      </c>
      <c r="C474" t="s">
        <v>34</v>
      </c>
      <c r="D474">
        <v>24</v>
      </c>
      <c r="E474">
        <v>14</v>
      </c>
      <c r="F474">
        <v>7</v>
      </c>
      <c r="G474">
        <v>3</v>
      </c>
      <c r="H474">
        <v>4</v>
      </c>
      <c r="I474" t="str">
        <f>VLOOKUP(C474,Aux_Club!$G$3:$H$67,2,FALSE)</f>
        <v>Gimnasia (LP)</v>
      </c>
      <c r="J474">
        <f>VLOOKUP(A474,Aux_Torneo!$A$2:$C$39,3,FALSE)</f>
        <v>20</v>
      </c>
      <c r="K474">
        <f>_xlfn.XLOOKUP(A474,Aux_Torneo!A:A,Aux_Torneo!D:D)</f>
        <v>13</v>
      </c>
      <c r="L474" t="str">
        <f>_xlfn.XLOOKUP(A474,Aux_Torneo!A:A,Aux_Torneo!B:B)</f>
        <v>Con</v>
      </c>
      <c r="M474" s="2">
        <f t="shared" si="7"/>
        <v>0.5714285714285714</v>
      </c>
      <c r="N474" s="2">
        <f>VLOOKUP(J474,Calculos!$A$3:$D$67,2,FALSE)</f>
        <v>0.7142857142857143</v>
      </c>
      <c r="O474" s="2">
        <f>VLOOKUP(J474,Calculos!$A$3:$D$72,3,FALSE)</f>
        <v>0.44982993197278931</v>
      </c>
      <c r="P474" s="5">
        <f>IF(VLOOKUP(J474,Calculos!$A$3:$D$68,3,FALSE)&gt;M474,0,1)</f>
        <v>1</v>
      </c>
    </row>
    <row r="475" spans="1:16">
      <c r="A475" t="s">
        <v>75</v>
      </c>
      <c r="B475">
        <v>6</v>
      </c>
      <c r="C475" t="s">
        <v>18</v>
      </c>
      <c r="D475">
        <v>23</v>
      </c>
      <c r="E475">
        <v>14</v>
      </c>
      <c r="F475">
        <v>7</v>
      </c>
      <c r="G475">
        <v>2</v>
      </c>
      <c r="H475">
        <v>5</v>
      </c>
      <c r="I475" t="str">
        <f>VLOOKUP(C475,Aux_Club!$G$3:$H$67,2,FALSE)</f>
        <v>Newells</v>
      </c>
      <c r="J475">
        <f>VLOOKUP(A475,Aux_Torneo!$A$2:$C$39,3,FALSE)</f>
        <v>20</v>
      </c>
      <c r="K475">
        <f>_xlfn.XLOOKUP(A475,Aux_Torneo!A:A,Aux_Torneo!D:D)</f>
        <v>13</v>
      </c>
      <c r="L475" t="str">
        <f>_xlfn.XLOOKUP(A475,Aux_Torneo!A:A,Aux_Torneo!B:B)</f>
        <v>Con</v>
      </c>
      <c r="M475" s="2">
        <f t="shared" si="7"/>
        <v>0.54761904761904767</v>
      </c>
      <c r="N475" s="2">
        <f>VLOOKUP(J475,Calculos!$A$3:$D$67,2,FALSE)</f>
        <v>0.7142857142857143</v>
      </c>
      <c r="O475" s="2">
        <f>VLOOKUP(J475,Calculos!$A$3:$D$72,3,FALSE)</f>
        <v>0.44982993197278931</v>
      </c>
      <c r="P475" s="5">
        <f>IF(VLOOKUP(J475,Calculos!$A$3:$D$68,3,FALSE)&gt;M475,0,1)</f>
        <v>1</v>
      </c>
    </row>
    <row r="476" spans="1:16">
      <c r="A476" t="s">
        <v>75</v>
      </c>
      <c r="B476">
        <v>7</v>
      </c>
      <c r="C476" t="s">
        <v>57</v>
      </c>
      <c r="D476">
        <v>21</v>
      </c>
      <c r="E476">
        <v>14</v>
      </c>
      <c r="F476">
        <v>6</v>
      </c>
      <c r="G476">
        <v>3</v>
      </c>
      <c r="H476">
        <v>5</v>
      </c>
      <c r="I476" t="str">
        <f>VLOOKUP(C476,Aux_Club!$G$3:$H$67,2,FALSE)</f>
        <v>Sarmiento (J)</v>
      </c>
      <c r="J476">
        <f>VLOOKUP(A476,Aux_Torneo!$A$2:$C$39,3,FALSE)</f>
        <v>20</v>
      </c>
      <c r="K476">
        <f>_xlfn.XLOOKUP(A476,Aux_Torneo!A:A,Aux_Torneo!D:D)</f>
        <v>13</v>
      </c>
      <c r="L476" t="str">
        <f>_xlfn.XLOOKUP(A476,Aux_Torneo!A:A,Aux_Torneo!B:B)</f>
        <v>Con</v>
      </c>
      <c r="M476" s="2">
        <f t="shared" si="7"/>
        <v>0.5</v>
      </c>
      <c r="N476" s="2">
        <f>VLOOKUP(J476,Calculos!$A$3:$D$67,2,FALSE)</f>
        <v>0.7142857142857143</v>
      </c>
      <c r="O476" s="2">
        <f>VLOOKUP(J476,Calculos!$A$3:$D$72,3,FALSE)</f>
        <v>0.44982993197278931</v>
      </c>
      <c r="P476" s="5">
        <f>IF(VLOOKUP(J476,Calculos!$A$3:$D$68,3,FALSE)&gt;M476,0,1)</f>
        <v>1</v>
      </c>
    </row>
    <row r="477" spans="1:16">
      <c r="A477" t="s">
        <v>75</v>
      </c>
      <c r="B477">
        <v>8</v>
      </c>
      <c r="C477" t="s">
        <v>17</v>
      </c>
      <c r="D477">
        <v>19</v>
      </c>
      <c r="E477">
        <v>14</v>
      </c>
      <c r="F477">
        <v>5</v>
      </c>
      <c r="G477">
        <v>4</v>
      </c>
      <c r="H477">
        <v>5</v>
      </c>
      <c r="I477" t="str">
        <f>VLOOKUP(C477,Aux_Club!$G$3:$H$67,2,FALSE)</f>
        <v>Banfield</v>
      </c>
      <c r="J477">
        <f>VLOOKUP(A477,Aux_Torneo!$A$2:$C$39,3,FALSE)</f>
        <v>20</v>
      </c>
      <c r="K477">
        <f>_xlfn.XLOOKUP(A477,Aux_Torneo!A:A,Aux_Torneo!D:D)</f>
        <v>13</v>
      </c>
      <c r="L477" t="str">
        <f>_xlfn.XLOOKUP(A477,Aux_Torneo!A:A,Aux_Torneo!B:B)</f>
        <v>Con</v>
      </c>
      <c r="M477" s="2">
        <f t="shared" si="7"/>
        <v>0.45238095238095238</v>
      </c>
      <c r="N477" s="2">
        <f>VLOOKUP(J477,Calculos!$A$3:$D$67,2,FALSE)</f>
        <v>0.7142857142857143</v>
      </c>
      <c r="O477" s="2">
        <f>VLOOKUP(J477,Calculos!$A$3:$D$72,3,FALSE)</f>
        <v>0.44982993197278931</v>
      </c>
      <c r="P477" s="5">
        <f>IF(VLOOKUP(J477,Calculos!$A$3:$D$68,3,FALSE)&gt;M477,0,1)</f>
        <v>1</v>
      </c>
    </row>
    <row r="478" spans="1:16">
      <c r="A478" t="s">
        <v>75</v>
      </c>
      <c r="B478">
        <v>9</v>
      </c>
      <c r="C478" t="s">
        <v>47</v>
      </c>
      <c r="D478">
        <v>17</v>
      </c>
      <c r="E478">
        <v>14</v>
      </c>
      <c r="F478">
        <v>5</v>
      </c>
      <c r="G478">
        <v>2</v>
      </c>
      <c r="H478">
        <v>7</v>
      </c>
      <c r="I478" t="str">
        <f>VLOOKUP(C478,Aux_Club!$G$3:$H$67,2,FALSE)</f>
        <v>Union</v>
      </c>
      <c r="J478">
        <f>VLOOKUP(A478,Aux_Torneo!$A$2:$C$39,3,FALSE)</f>
        <v>20</v>
      </c>
      <c r="K478">
        <f>_xlfn.XLOOKUP(A478,Aux_Torneo!A:A,Aux_Torneo!D:D)</f>
        <v>13</v>
      </c>
      <c r="L478" t="str">
        <f>_xlfn.XLOOKUP(A478,Aux_Torneo!A:A,Aux_Torneo!B:B)</f>
        <v>Con</v>
      </c>
      <c r="M478" s="2">
        <f t="shared" si="7"/>
        <v>0.40476190476190477</v>
      </c>
      <c r="N478" s="2">
        <f>VLOOKUP(J478,Calculos!$A$3:$D$67,2,FALSE)</f>
        <v>0.7142857142857143</v>
      </c>
      <c r="O478" s="2">
        <f>VLOOKUP(J478,Calculos!$A$3:$D$72,3,FALSE)</f>
        <v>0.44982993197278931</v>
      </c>
      <c r="P478" s="5">
        <f>IF(VLOOKUP(J478,Calculos!$A$3:$D$68,3,FALSE)&gt;M478,0,1)</f>
        <v>0</v>
      </c>
    </row>
    <row r="479" spans="1:16">
      <c r="A479" t="s">
        <v>75</v>
      </c>
      <c r="B479">
        <v>10</v>
      </c>
      <c r="C479" t="s">
        <v>23</v>
      </c>
      <c r="D479">
        <v>15</v>
      </c>
      <c r="E479">
        <v>14</v>
      </c>
      <c r="F479">
        <v>3</v>
      </c>
      <c r="G479">
        <v>6</v>
      </c>
      <c r="H479">
        <v>5</v>
      </c>
      <c r="I479" t="str">
        <f>VLOOKUP(C479,Aux_Club!$G$3:$H$67,2,FALSE)</f>
        <v>San Lorenzo</v>
      </c>
      <c r="J479">
        <f>VLOOKUP(A479,Aux_Torneo!$A$2:$C$39,3,FALSE)</f>
        <v>20</v>
      </c>
      <c r="K479">
        <f>_xlfn.XLOOKUP(A479,Aux_Torneo!A:A,Aux_Torneo!D:D)</f>
        <v>13</v>
      </c>
      <c r="L479" t="str">
        <f>_xlfn.XLOOKUP(A479,Aux_Torneo!A:A,Aux_Torneo!B:B)</f>
        <v>Con</v>
      </c>
      <c r="M479" s="2">
        <f t="shared" si="7"/>
        <v>0.35714285714285715</v>
      </c>
      <c r="N479" s="2">
        <f>VLOOKUP(J479,Calculos!$A$3:$D$67,2,FALSE)</f>
        <v>0.7142857142857143</v>
      </c>
      <c r="O479" s="2">
        <f>VLOOKUP(J479,Calculos!$A$3:$D$72,3,FALSE)</f>
        <v>0.44982993197278931</v>
      </c>
      <c r="P479" s="5">
        <f>IF(VLOOKUP(J479,Calculos!$A$3:$D$68,3,FALSE)&gt;M479,0,1)</f>
        <v>0</v>
      </c>
    </row>
    <row r="480" spans="1:16">
      <c r="A480" t="s">
        <v>75</v>
      </c>
      <c r="B480">
        <v>11</v>
      </c>
      <c r="C480" t="s">
        <v>29</v>
      </c>
      <c r="D480">
        <v>11</v>
      </c>
      <c r="E480">
        <v>14</v>
      </c>
      <c r="F480">
        <v>2</v>
      </c>
      <c r="G480">
        <v>5</v>
      </c>
      <c r="H480">
        <v>7</v>
      </c>
      <c r="I480" t="str">
        <f>VLOOKUP(C480,Aux_Club!$G$3:$H$67,2,FALSE)</f>
        <v>Atl Tucuman</v>
      </c>
      <c r="J480">
        <f>VLOOKUP(A480,Aux_Torneo!$A$2:$C$39,3,FALSE)</f>
        <v>20</v>
      </c>
      <c r="K480">
        <f>_xlfn.XLOOKUP(A480,Aux_Torneo!A:A,Aux_Torneo!D:D)</f>
        <v>13</v>
      </c>
      <c r="L480" t="str">
        <f>_xlfn.XLOOKUP(A480,Aux_Torneo!A:A,Aux_Torneo!B:B)</f>
        <v>Con</v>
      </c>
      <c r="M480" s="2">
        <f t="shared" si="7"/>
        <v>0.26190476190476192</v>
      </c>
      <c r="N480" s="2">
        <f>VLOOKUP(J480,Calculos!$A$3:$D$67,2,FALSE)</f>
        <v>0.7142857142857143</v>
      </c>
      <c r="O480" s="2">
        <f>VLOOKUP(J480,Calculos!$A$3:$D$72,3,FALSE)</f>
        <v>0.44982993197278931</v>
      </c>
      <c r="P480" s="5">
        <f>IF(VLOOKUP(J480,Calculos!$A$3:$D$68,3,FALSE)&gt;M480,0,1)</f>
        <v>0</v>
      </c>
    </row>
    <row r="481" spans="1:16">
      <c r="A481" t="s">
        <v>75</v>
      </c>
      <c r="B481">
        <v>12</v>
      </c>
      <c r="C481" t="s">
        <v>64</v>
      </c>
      <c r="D481">
        <v>11</v>
      </c>
      <c r="E481">
        <v>14</v>
      </c>
      <c r="F481">
        <v>3</v>
      </c>
      <c r="G481">
        <v>2</v>
      </c>
      <c r="H481">
        <v>9</v>
      </c>
      <c r="I481" t="str">
        <f>VLOOKUP(C481,Aux_Club!$G$3:$H$67,2,FALSE)</f>
        <v>Talleres (C)</v>
      </c>
      <c r="J481">
        <f>VLOOKUP(A481,Aux_Torneo!$A$2:$C$39,3,FALSE)</f>
        <v>20</v>
      </c>
      <c r="K481">
        <f>_xlfn.XLOOKUP(A481,Aux_Torneo!A:A,Aux_Torneo!D:D)</f>
        <v>13</v>
      </c>
      <c r="L481" t="str">
        <f>_xlfn.XLOOKUP(A481,Aux_Torneo!A:A,Aux_Torneo!B:B)</f>
        <v>Con</v>
      </c>
      <c r="M481" s="2">
        <f t="shared" si="7"/>
        <v>0.26190476190476192</v>
      </c>
      <c r="N481" s="2">
        <f>VLOOKUP(J481,Calculos!$A$3:$D$67,2,FALSE)</f>
        <v>0.7142857142857143</v>
      </c>
      <c r="O481" s="2">
        <f>VLOOKUP(J481,Calculos!$A$3:$D$72,3,FALSE)</f>
        <v>0.44982993197278931</v>
      </c>
      <c r="P481" s="5">
        <f>IF(VLOOKUP(J481,Calculos!$A$3:$D$68,3,FALSE)&gt;M481,0,1)</f>
        <v>0</v>
      </c>
    </row>
    <row r="482" spans="1:16">
      <c r="A482" t="s">
        <v>75</v>
      </c>
      <c r="B482">
        <v>13</v>
      </c>
      <c r="C482" t="s">
        <v>71</v>
      </c>
      <c r="D482">
        <v>10</v>
      </c>
      <c r="E482">
        <v>14</v>
      </c>
      <c r="F482">
        <v>2</v>
      </c>
      <c r="G482">
        <v>4</v>
      </c>
      <c r="H482">
        <v>8</v>
      </c>
      <c r="I482" t="str">
        <f>VLOOKUP(C482,Aux_Club!$G$3:$H$67,2,FALSE)</f>
        <v>Platense</v>
      </c>
      <c r="J482">
        <f>VLOOKUP(A482,Aux_Torneo!$A$2:$C$39,3,FALSE)</f>
        <v>20</v>
      </c>
      <c r="K482">
        <f>_xlfn.XLOOKUP(A482,Aux_Torneo!A:A,Aux_Torneo!D:D)</f>
        <v>13</v>
      </c>
      <c r="L482" t="str">
        <f>_xlfn.XLOOKUP(A482,Aux_Torneo!A:A,Aux_Torneo!B:B)</f>
        <v>Con</v>
      </c>
      <c r="M482" s="2">
        <f t="shared" si="7"/>
        <v>0.23809523809523808</v>
      </c>
      <c r="N482" s="2">
        <f>VLOOKUP(J482,Calculos!$A$3:$D$67,2,FALSE)</f>
        <v>0.7142857142857143</v>
      </c>
      <c r="O482" s="2">
        <f>VLOOKUP(J482,Calculos!$A$3:$D$72,3,FALSE)</f>
        <v>0.44982993197278931</v>
      </c>
      <c r="P482" s="5">
        <f>IF(VLOOKUP(J482,Calculos!$A$3:$D$68,3,FALSE)&gt;M482,0,1)</f>
        <v>0</v>
      </c>
    </row>
    <row r="483" spans="1:16">
      <c r="A483" t="s">
        <v>75</v>
      </c>
      <c r="B483">
        <v>14</v>
      </c>
      <c r="C483" t="s">
        <v>62</v>
      </c>
      <c r="D483">
        <v>10</v>
      </c>
      <c r="E483">
        <v>14</v>
      </c>
      <c r="F483">
        <v>3</v>
      </c>
      <c r="G483">
        <v>1</v>
      </c>
      <c r="H483">
        <v>10</v>
      </c>
      <c r="I483" t="str">
        <f>VLOOKUP(C483,Aux_Club!$G$3:$H$67,2,FALSE)</f>
        <v>Patronato</v>
      </c>
      <c r="J483">
        <f>VLOOKUP(A483,Aux_Torneo!$A$2:$C$39,3,FALSE)</f>
        <v>20</v>
      </c>
      <c r="K483">
        <f>_xlfn.XLOOKUP(A483,Aux_Torneo!A:A,Aux_Torneo!D:D)</f>
        <v>13</v>
      </c>
      <c r="L483" t="str">
        <f>_xlfn.XLOOKUP(A483,Aux_Torneo!A:A,Aux_Torneo!B:B)</f>
        <v>Con</v>
      </c>
      <c r="M483" s="2">
        <f t="shared" si="7"/>
        <v>0.23809523809523808</v>
      </c>
      <c r="N483" s="2">
        <f>VLOOKUP(J483,Calculos!$A$3:$D$67,2,FALSE)</f>
        <v>0.7142857142857143</v>
      </c>
      <c r="O483" s="2">
        <f>VLOOKUP(J483,Calculos!$A$3:$D$72,3,FALSE)</f>
        <v>0.44982993197278931</v>
      </c>
      <c r="P483" s="5">
        <f>IF(VLOOKUP(J483,Calculos!$A$3:$D$68,3,FALSE)&gt;M483,0,1)</f>
        <v>0</v>
      </c>
    </row>
    <row r="484" spans="1:16">
      <c r="A484" t="s">
        <v>75</v>
      </c>
      <c r="B484">
        <v>1</v>
      </c>
      <c r="C484" t="s">
        <v>24</v>
      </c>
      <c r="D484">
        <v>28</v>
      </c>
      <c r="E484">
        <v>14</v>
      </c>
      <c r="F484">
        <v>8</v>
      </c>
      <c r="G484">
        <v>4</v>
      </c>
      <c r="H484">
        <v>2</v>
      </c>
      <c r="I484" t="str">
        <f>VLOOKUP(C484,Aux_Club!$G$3:$H$67,2,FALSE)</f>
        <v>Estudiantes (LP)</v>
      </c>
      <c r="J484">
        <f>VLOOKUP(A484,Aux_Torneo!$A$2:$C$39,3,FALSE)</f>
        <v>20</v>
      </c>
      <c r="K484">
        <f>_xlfn.XLOOKUP(A484,Aux_Torneo!A:A,Aux_Torneo!D:D)</f>
        <v>13</v>
      </c>
      <c r="L484" t="str">
        <f>_xlfn.XLOOKUP(A484,Aux_Torneo!A:A,Aux_Torneo!B:B)</f>
        <v>Con</v>
      </c>
      <c r="M484" s="2">
        <f t="shared" si="7"/>
        <v>0.66666666666666663</v>
      </c>
      <c r="N484" s="2">
        <f>VLOOKUP(J484,Calculos!$A$3:$D$67,2,FALSE)</f>
        <v>0.7142857142857143</v>
      </c>
      <c r="O484" s="2">
        <f>VLOOKUP(J484,Calculos!$A$3:$D$72,3,FALSE)</f>
        <v>0.44982993197278931</v>
      </c>
      <c r="P484" s="5">
        <f>IF(VLOOKUP(J484,Calculos!$A$3:$D$68,3,FALSE)&gt;M484,0,1)</f>
        <v>1</v>
      </c>
    </row>
    <row r="485" spans="1:16">
      <c r="A485" t="s">
        <v>75</v>
      </c>
      <c r="B485">
        <v>2</v>
      </c>
      <c r="C485" t="s">
        <v>27</v>
      </c>
      <c r="D485">
        <v>27</v>
      </c>
      <c r="E485">
        <v>14</v>
      </c>
      <c r="F485">
        <v>7</v>
      </c>
      <c r="G485">
        <v>6</v>
      </c>
      <c r="H485">
        <v>1</v>
      </c>
      <c r="I485" t="str">
        <f>VLOOKUP(C485,Aux_Club!$G$3:$H$67,2,FALSE)</f>
        <v>Boca Juniors</v>
      </c>
      <c r="J485">
        <f>VLOOKUP(A485,Aux_Torneo!$A$2:$C$39,3,FALSE)</f>
        <v>20</v>
      </c>
      <c r="K485">
        <f>_xlfn.XLOOKUP(A485,Aux_Torneo!A:A,Aux_Torneo!D:D)</f>
        <v>13</v>
      </c>
      <c r="L485" t="str">
        <f>_xlfn.XLOOKUP(A485,Aux_Torneo!A:A,Aux_Torneo!B:B)</f>
        <v>Con</v>
      </c>
      <c r="M485" s="2">
        <f t="shared" si="7"/>
        <v>0.6428571428571429</v>
      </c>
      <c r="N485" s="2">
        <f>VLOOKUP(J485,Calculos!$A$3:$D$67,2,FALSE)</f>
        <v>0.7142857142857143</v>
      </c>
      <c r="O485" s="2">
        <f>VLOOKUP(J485,Calculos!$A$3:$D$72,3,FALSE)</f>
        <v>0.44982993197278931</v>
      </c>
      <c r="P485" s="5">
        <f>IF(VLOOKUP(J485,Calculos!$A$3:$D$68,3,FALSE)&gt;M485,0,1)</f>
        <v>1</v>
      </c>
    </row>
    <row r="486" spans="1:16">
      <c r="A486" t="s">
        <v>75</v>
      </c>
      <c r="B486">
        <v>3</v>
      </c>
      <c r="C486" t="s">
        <v>36</v>
      </c>
      <c r="D486">
        <v>20</v>
      </c>
      <c r="E486">
        <v>14</v>
      </c>
      <c r="F486">
        <v>5</v>
      </c>
      <c r="G486">
        <v>5</v>
      </c>
      <c r="H486">
        <v>4</v>
      </c>
      <c r="I486" t="str">
        <f>VLOOKUP(C486,Aux_Club!$G$3:$H$67,2,FALSE)</f>
        <v>Tigre</v>
      </c>
      <c r="J486">
        <f>VLOOKUP(A486,Aux_Torneo!$A$2:$C$39,3,FALSE)</f>
        <v>20</v>
      </c>
      <c r="K486">
        <f>_xlfn.XLOOKUP(A486,Aux_Torneo!A:A,Aux_Torneo!D:D)</f>
        <v>13</v>
      </c>
      <c r="L486" t="str">
        <f>_xlfn.XLOOKUP(A486,Aux_Torneo!A:A,Aux_Torneo!B:B)</f>
        <v>Con</v>
      </c>
      <c r="M486" s="2">
        <f t="shared" si="7"/>
        <v>0.47619047619047616</v>
      </c>
      <c r="N486" s="2">
        <f>VLOOKUP(J486,Calculos!$A$3:$D$67,2,FALSE)</f>
        <v>0.7142857142857143</v>
      </c>
      <c r="O486" s="2">
        <f>VLOOKUP(J486,Calculos!$A$3:$D$72,3,FALSE)</f>
        <v>0.44982993197278931</v>
      </c>
      <c r="P486" s="5">
        <f>IF(VLOOKUP(J486,Calculos!$A$3:$D$68,3,FALSE)&gt;M486,0,1)</f>
        <v>1</v>
      </c>
    </row>
    <row r="487" spans="1:16">
      <c r="A487" t="s">
        <v>75</v>
      </c>
      <c r="B487">
        <v>4</v>
      </c>
      <c r="C487" t="s">
        <v>56</v>
      </c>
      <c r="D487">
        <v>20</v>
      </c>
      <c r="E487">
        <v>14</v>
      </c>
      <c r="F487">
        <v>6</v>
      </c>
      <c r="G487">
        <v>2</v>
      </c>
      <c r="H487">
        <v>6</v>
      </c>
      <c r="I487" t="str">
        <f>VLOOKUP(C487,Aux_Club!$G$3:$H$67,2,FALSE)</f>
        <v>Aldosivi</v>
      </c>
      <c r="J487">
        <f>VLOOKUP(A487,Aux_Torneo!$A$2:$C$39,3,FALSE)</f>
        <v>20</v>
      </c>
      <c r="K487">
        <f>_xlfn.XLOOKUP(A487,Aux_Torneo!A:A,Aux_Torneo!D:D)</f>
        <v>13</v>
      </c>
      <c r="L487" t="str">
        <f>_xlfn.XLOOKUP(A487,Aux_Torneo!A:A,Aux_Torneo!B:B)</f>
        <v>Con</v>
      </c>
      <c r="M487" s="2">
        <f t="shared" si="7"/>
        <v>0.47619047619047616</v>
      </c>
      <c r="N487" s="2">
        <f>VLOOKUP(J487,Calculos!$A$3:$D$67,2,FALSE)</f>
        <v>0.7142857142857143</v>
      </c>
      <c r="O487" s="2">
        <f>VLOOKUP(J487,Calculos!$A$3:$D$72,3,FALSE)</f>
        <v>0.44982993197278931</v>
      </c>
      <c r="P487" s="5">
        <f>IF(VLOOKUP(J487,Calculos!$A$3:$D$68,3,FALSE)&gt;M487,0,1)</f>
        <v>1</v>
      </c>
    </row>
    <row r="488" spans="1:16">
      <c r="A488" t="s">
        <v>75</v>
      </c>
      <c r="B488">
        <v>5</v>
      </c>
      <c r="C488" t="s">
        <v>73</v>
      </c>
      <c r="D488">
        <v>19</v>
      </c>
      <c r="E488">
        <v>14</v>
      </c>
      <c r="F488">
        <v>6</v>
      </c>
      <c r="G488">
        <v>1</v>
      </c>
      <c r="H488">
        <v>7</v>
      </c>
      <c r="I488" t="str">
        <f>VLOOKUP(C488,Aux_Club!$G$3:$H$67,2,FALSE)</f>
        <v>Barracas Central</v>
      </c>
      <c r="J488">
        <f>VLOOKUP(A488,Aux_Torneo!$A$2:$C$39,3,FALSE)</f>
        <v>20</v>
      </c>
      <c r="K488">
        <f>_xlfn.XLOOKUP(A488,Aux_Torneo!A:A,Aux_Torneo!D:D)</f>
        <v>13</v>
      </c>
      <c r="L488" t="str">
        <f>_xlfn.XLOOKUP(A488,Aux_Torneo!A:A,Aux_Torneo!B:B)</f>
        <v>Con</v>
      </c>
      <c r="M488" s="2">
        <f t="shared" si="7"/>
        <v>0.45238095238095238</v>
      </c>
      <c r="N488" s="2">
        <f>VLOOKUP(J488,Calculos!$A$3:$D$67,2,FALSE)</f>
        <v>0.7142857142857143</v>
      </c>
      <c r="O488" s="2">
        <f>VLOOKUP(J488,Calculos!$A$3:$D$72,3,FALSE)</f>
        <v>0.44982993197278931</v>
      </c>
      <c r="P488" s="5">
        <f>IF(VLOOKUP(J488,Calculos!$A$3:$D$68,3,FALSE)&gt;M488,0,1)</f>
        <v>1</v>
      </c>
    </row>
    <row r="489" spans="1:16">
      <c r="A489" t="s">
        <v>75</v>
      </c>
      <c r="B489">
        <v>6</v>
      </c>
      <c r="C489" t="s">
        <v>21</v>
      </c>
      <c r="D489">
        <v>18</v>
      </c>
      <c r="E489">
        <v>14</v>
      </c>
      <c r="F489">
        <v>4</v>
      </c>
      <c r="G489">
        <v>6</v>
      </c>
      <c r="H489">
        <v>4</v>
      </c>
      <c r="I489" t="str">
        <f>VLOOKUP(C489,Aux_Club!$G$3:$H$67,2,FALSE)</f>
        <v>Velez</v>
      </c>
      <c r="J489">
        <f>VLOOKUP(A489,Aux_Torneo!$A$2:$C$39,3,FALSE)</f>
        <v>20</v>
      </c>
      <c r="K489">
        <f>_xlfn.XLOOKUP(A489,Aux_Torneo!A:A,Aux_Torneo!D:D)</f>
        <v>13</v>
      </c>
      <c r="L489" t="str">
        <f>_xlfn.XLOOKUP(A489,Aux_Torneo!A:A,Aux_Torneo!B:B)</f>
        <v>Con</v>
      </c>
      <c r="M489" s="2">
        <f t="shared" si="7"/>
        <v>0.42857142857142855</v>
      </c>
      <c r="N489" s="2">
        <f>VLOOKUP(J489,Calculos!$A$3:$D$67,2,FALSE)</f>
        <v>0.7142857142857143</v>
      </c>
      <c r="O489" s="2">
        <f>VLOOKUP(J489,Calculos!$A$3:$D$72,3,FALSE)</f>
        <v>0.44982993197278931</v>
      </c>
      <c r="P489" s="5">
        <f>IF(VLOOKUP(J489,Calculos!$A$3:$D$68,3,FALSE)&gt;M489,0,1)</f>
        <v>0</v>
      </c>
    </row>
    <row r="490" spans="1:16">
      <c r="A490" t="s">
        <v>75</v>
      </c>
      <c r="B490">
        <v>7</v>
      </c>
      <c r="C490" t="s">
        <v>35</v>
      </c>
      <c r="D490">
        <v>18</v>
      </c>
      <c r="E490">
        <v>14</v>
      </c>
      <c r="F490">
        <v>5</v>
      </c>
      <c r="G490">
        <v>3</v>
      </c>
      <c r="H490">
        <v>6</v>
      </c>
      <c r="I490" t="str">
        <f>VLOOKUP(C490,Aux_Club!$G$3:$H$67,2,FALSE)</f>
        <v>Huracan</v>
      </c>
      <c r="J490">
        <f>VLOOKUP(A490,Aux_Torneo!$A$2:$C$39,3,FALSE)</f>
        <v>20</v>
      </c>
      <c r="K490">
        <f>_xlfn.XLOOKUP(A490,Aux_Torneo!A:A,Aux_Torneo!D:D)</f>
        <v>13</v>
      </c>
      <c r="L490" t="str">
        <f>_xlfn.XLOOKUP(A490,Aux_Torneo!A:A,Aux_Torneo!B:B)</f>
        <v>Con</v>
      </c>
      <c r="M490" s="2">
        <f t="shared" si="7"/>
        <v>0.42857142857142855</v>
      </c>
      <c r="N490" s="2">
        <f>VLOOKUP(J490,Calculos!$A$3:$D$67,2,FALSE)</f>
        <v>0.7142857142857143</v>
      </c>
      <c r="O490" s="2">
        <f>VLOOKUP(J490,Calculos!$A$3:$D$72,3,FALSE)</f>
        <v>0.44982993197278931</v>
      </c>
      <c r="P490" s="5">
        <f>IF(VLOOKUP(J490,Calculos!$A$3:$D$68,3,FALSE)&gt;M490,0,1)</f>
        <v>0</v>
      </c>
    </row>
    <row r="491" spans="1:16">
      <c r="A491" t="s">
        <v>75</v>
      </c>
      <c r="B491">
        <v>8</v>
      </c>
      <c r="C491" t="s">
        <v>28</v>
      </c>
      <c r="D491">
        <v>17</v>
      </c>
      <c r="E491">
        <v>14</v>
      </c>
      <c r="F491">
        <v>3</v>
      </c>
      <c r="G491">
        <v>8</v>
      </c>
      <c r="H491">
        <v>3</v>
      </c>
      <c r="I491" t="str">
        <f>VLOOKUP(C491,Aux_Club!$G$3:$H$67,2,FALSE)</f>
        <v>Arsenal</v>
      </c>
      <c r="J491">
        <f>VLOOKUP(A491,Aux_Torneo!$A$2:$C$39,3,FALSE)</f>
        <v>20</v>
      </c>
      <c r="K491">
        <f>_xlfn.XLOOKUP(A491,Aux_Torneo!A:A,Aux_Torneo!D:D)</f>
        <v>13</v>
      </c>
      <c r="L491" t="str">
        <f>_xlfn.XLOOKUP(A491,Aux_Torneo!A:A,Aux_Torneo!B:B)</f>
        <v>Con</v>
      </c>
      <c r="M491" s="2">
        <f t="shared" si="7"/>
        <v>0.40476190476190477</v>
      </c>
      <c r="N491" s="2">
        <f>VLOOKUP(J491,Calculos!$A$3:$D$67,2,FALSE)</f>
        <v>0.7142857142857143</v>
      </c>
      <c r="O491" s="2">
        <f>VLOOKUP(J491,Calculos!$A$3:$D$72,3,FALSE)</f>
        <v>0.44982993197278931</v>
      </c>
      <c r="P491" s="5">
        <f>IF(VLOOKUP(J491,Calculos!$A$3:$D$68,3,FALSE)&gt;M491,0,1)</f>
        <v>0</v>
      </c>
    </row>
    <row r="492" spans="1:16">
      <c r="A492" t="s">
        <v>75</v>
      </c>
      <c r="B492">
        <v>9</v>
      </c>
      <c r="C492" t="s">
        <v>19</v>
      </c>
      <c r="D492">
        <v>16</v>
      </c>
      <c r="E492">
        <v>14</v>
      </c>
      <c r="F492">
        <v>3</v>
      </c>
      <c r="G492">
        <v>7</v>
      </c>
      <c r="H492">
        <v>4</v>
      </c>
      <c r="I492" t="str">
        <f>VLOOKUP(C492,Aux_Club!$G$3:$H$67,2,FALSE)</f>
        <v>Colon</v>
      </c>
      <c r="J492">
        <f>VLOOKUP(A492,Aux_Torneo!$A$2:$C$39,3,FALSE)</f>
        <v>20</v>
      </c>
      <c r="K492">
        <f>_xlfn.XLOOKUP(A492,Aux_Torneo!A:A,Aux_Torneo!D:D)</f>
        <v>13</v>
      </c>
      <c r="L492" t="str">
        <f>_xlfn.XLOOKUP(A492,Aux_Torneo!A:A,Aux_Torneo!B:B)</f>
        <v>Con</v>
      </c>
      <c r="M492" s="2">
        <f t="shared" si="7"/>
        <v>0.38095238095238093</v>
      </c>
      <c r="N492" s="2">
        <f>VLOOKUP(J492,Calculos!$A$3:$D$67,2,FALSE)</f>
        <v>0.7142857142857143</v>
      </c>
      <c r="O492" s="2">
        <f>VLOOKUP(J492,Calculos!$A$3:$D$72,3,FALSE)</f>
        <v>0.44982993197278931</v>
      </c>
      <c r="P492" s="5">
        <f>IF(VLOOKUP(J492,Calculos!$A$3:$D$68,3,FALSE)&gt;M492,0,1)</f>
        <v>0</v>
      </c>
    </row>
    <row r="493" spans="1:16">
      <c r="A493" t="s">
        <v>75</v>
      </c>
      <c r="B493">
        <v>10</v>
      </c>
      <c r="C493" t="s">
        <v>20</v>
      </c>
      <c r="D493">
        <v>16</v>
      </c>
      <c r="E493">
        <v>14</v>
      </c>
      <c r="F493">
        <v>3</v>
      </c>
      <c r="G493">
        <v>7</v>
      </c>
      <c r="H493">
        <v>4</v>
      </c>
      <c r="I493" t="str">
        <f>VLOOKUP(C493,Aux_Club!$G$3:$H$67,2,FALSE)</f>
        <v>Independiente</v>
      </c>
      <c r="J493">
        <f>VLOOKUP(A493,Aux_Torneo!$A$2:$C$39,3,FALSE)</f>
        <v>20</v>
      </c>
      <c r="K493">
        <f>_xlfn.XLOOKUP(A493,Aux_Torneo!A:A,Aux_Torneo!D:D)</f>
        <v>13</v>
      </c>
      <c r="L493" t="str">
        <f>_xlfn.XLOOKUP(A493,Aux_Torneo!A:A,Aux_Torneo!B:B)</f>
        <v>Con</v>
      </c>
      <c r="M493" s="2">
        <f t="shared" si="7"/>
        <v>0.38095238095238093</v>
      </c>
      <c r="N493" s="2">
        <f>VLOOKUP(J493,Calculos!$A$3:$D$67,2,FALSE)</f>
        <v>0.7142857142857143</v>
      </c>
      <c r="O493" s="2">
        <f>VLOOKUP(J493,Calculos!$A$3:$D$72,3,FALSE)</f>
        <v>0.44982993197278931</v>
      </c>
      <c r="P493" s="5">
        <f>IF(VLOOKUP(J493,Calculos!$A$3:$D$68,3,FALSE)&gt;M493,0,1)</f>
        <v>0</v>
      </c>
    </row>
    <row r="494" spans="1:16">
      <c r="A494" t="s">
        <v>75</v>
      </c>
      <c r="B494">
        <v>11</v>
      </c>
      <c r="C494" t="s">
        <v>33</v>
      </c>
      <c r="D494">
        <v>16</v>
      </c>
      <c r="E494">
        <v>14</v>
      </c>
      <c r="F494">
        <v>3</v>
      </c>
      <c r="G494">
        <v>7</v>
      </c>
      <c r="H494">
        <v>4</v>
      </c>
      <c r="I494" t="str">
        <f>VLOOKUP(C494,Aux_Club!$G$3:$H$67,2,FALSE)</f>
        <v>Godoy Cruz</v>
      </c>
      <c r="J494">
        <f>VLOOKUP(A494,Aux_Torneo!$A$2:$C$39,3,FALSE)</f>
        <v>20</v>
      </c>
      <c r="K494">
        <f>_xlfn.XLOOKUP(A494,Aux_Torneo!A:A,Aux_Torneo!D:D)</f>
        <v>13</v>
      </c>
      <c r="L494" t="str">
        <f>_xlfn.XLOOKUP(A494,Aux_Torneo!A:A,Aux_Torneo!B:B)</f>
        <v>Con</v>
      </c>
      <c r="M494" s="2">
        <f t="shared" si="7"/>
        <v>0.38095238095238093</v>
      </c>
      <c r="N494" s="2">
        <f>VLOOKUP(J494,Calculos!$A$3:$D$67,2,FALSE)</f>
        <v>0.7142857142857143</v>
      </c>
      <c r="O494" s="2">
        <f>VLOOKUP(J494,Calculos!$A$3:$D$72,3,FALSE)</f>
        <v>0.44982993197278931</v>
      </c>
      <c r="P494" s="5">
        <f>IF(VLOOKUP(J494,Calculos!$A$3:$D$68,3,FALSE)&gt;M494,0,1)</f>
        <v>0</v>
      </c>
    </row>
    <row r="495" spans="1:16">
      <c r="A495" t="s">
        <v>75</v>
      </c>
      <c r="B495">
        <v>12</v>
      </c>
      <c r="C495" t="s">
        <v>25</v>
      </c>
      <c r="D495">
        <v>15</v>
      </c>
      <c r="E495">
        <v>14</v>
      </c>
      <c r="F495">
        <v>3</v>
      </c>
      <c r="G495">
        <v>6</v>
      </c>
      <c r="H495">
        <v>5</v>
      </c>
      <c r="I495" t="str">
        <f>VLOOKUP(C495,Aux_Club!$G$3:$H$67,2,FALSE)</f>
        <v>Lanus</v>
      </c>
      <c r="J495">
        <f>VLOOKUP(A495,Aux_Torneo!$A$2:$C$39,3,FALSE)</f>
        <v>20</v>
      </c>
      <c r="K495">
        <f>_xlfn.XLOOKUP(A495,Aux_Torneo!A:A,Aux_Torneo!D:D)</f>
        <v>13</v>
      </c>
      <c r="L495" t="str">
        <f>_xlfn.XLOOKUP(A495,Aux_Torneo!A:A,Aux_Torneo!B:B)</f>
        <v>Con</v>
      </c>
      <c r="M495" s="2">
        <f t="shared" si="7"/>
        <v>0.35714285714285715</v>
      </c>
      <c r="N495" s="2">
        <f>VLOOKUP(J495,Calculos!$A$3:$D$67,2,FALSE)</f>
        <v>0.7142857142857143</v>
      </c>
      <c r="O495" s="2">
        <f>VLOOKUP(J495,Calculos!$A$3:$D$72,3,FALSE)</f>
        <v>0.44982993197278931</v>
      </c>
      <c r="P495" s="5">
        <f>IF(VLOOKUP(J495,Calculos!$A$3:$D$68,3,FALSE)&gt;M495,0,1)</f>
        <v>0</v>
      </c>
    </row>
    <row r="496" spans="1:16">
      <c r="A496" t="s">
        <v>75</v>
      </c>
      <c r="B496">
        <v>13</v>
      </c>
      <c r="C496" t="s">
        <v>69</v>
      </c>
      <c r="D496">
        <v>15</v>
      </c>
      <c r="E496">
        <v>14</v>
      </c>
      <c r="F496">
        <v>3</v>
      </c>
      <c r="G496">
        <v>6</v>
      </c>
      <c r="H496">
        <v>5</v>
      </c>
      <c r="I496" t="str">
        <f>VLOOKUP(C496,Aux_Club!$G$3:$H$67,2,FALSE)</f>
        <v>Central Cba (SdE)</v>
      </c>
      <c r="J496">
        <f>VLOOKUP(A496,Aux_Torneo!$A$2:$C$39,3,FALSE)</f>
        <v>20</v>
      </c>
      <c r="K496">
        <f>_xlfn.XLOOKUP(A496,Aux_Torneo!A:A,Aux_Torneo!D:D)</f>
        <v>13</v>
      </c>
      <c r="L496" t="str">
        <f>_xlfn.XLOOKUP(A496,Aux_Torneo!A:A,Aux_Torneo!B:B)</f>
        <v>Con</v>
      </c>
      <c r="M496" s="2">
        <f t="shared" si="7"/>
        <v>0.35714285714285715</v>
      </c>
      <c r="N496" s="2">
        <f>VLOOKUP(J496,Calculos!$A$3:$D$67,2,FALSE)</f>
        <v>0.7142857142857143</v>
      </c>
      <c r="O496" s="2">
        <f>VLOOKUP(J496,Calculos!$A$3:$D$72,3,FALSE)</f>
        <v>0.44982993197278931</v>
      </c>
      <c r="P496" s="5">
        <f>IF(VLOOKUP(J496,Calculos!$A$3:$D$68,3,FALSE)&gt;M496,0,1)</f>
        <v>0</v>
      </c>
    </row>
    <row r="497" spans="1:16">
      <c r="A497" t="s">
        <v>75</v>
      </c>
      <c r="B497">
        <v>14</v>
      </c>
      <c r="C497" t="s">
        <v>26</v>
      </c>
      <c r="D497">
        <v>14</v>
      </c>
      <c r="E497">
        <v>14</v>
      </c>
      <c r="F497">
        <v>4</v>
      </c>
      <c r="G497">
        <v>2</v>
      </c>
      <c r="H497">
        <v>8</v>
      </c>
      <c r="I497" t="str">
        <f>VLOOKUP(C497,Aux_Club!$G$3:$H$67,2,FALSE)</f>
        <v>Rosario Central</v>
      </c>
      <c r="J497">
        <f>VLOOKUP(A497,Aux_Torneo!$A$2:$C$39,3,FALSE)</f>
        <v>20</v>
      </c>
      <c r="K497">
        <f>_xlfn.XLOOKUP(A497,Aux_Torneo!A:A,Aux_Torneo!D:D)</f>
        <v>13</v>
      </c>
      <c r="L497" t="str">
        <f>_xlfn.XLOOKUP(A497,Aux_Torneo!A:A,Aux_Torneo!B:B)</f>
        <v>Con</v>
      </c>
      <c r="M497" s="2">
        <f t="shared" si="7"/>
        <v>0.33333333333333331</v>
      </c>
      <c r="N497" s="2">
        <f>VLOOKUP(J497,Calculos!$A$3:$D$67,2,FALSE)</f>
        <v>0.7142857142857143</v>
      </c>
      <c r="O497" s="2">
        <f>VLOOKUP(J497,Calculos!$A$3:$D$72,3,FALSE)</f>
        <v>0.44982993197278931</v>
      </c>
      <c r="P497" s="5">
        <f>IF(VLOOKUP(J497,Calculos!$A$3:$D$68,3,FALSE)&gt;M497,0,1)</f>
        <v>0</v>
      </c>
    </row>
    <row r="498" spans="1:16">
      <c r="A498" t="s">
        <v>76</v>
      </c>
      <c r="B498">
        <v>1</v>
      </c>
      <c r="C498" t="s">
        <v>30</v>
      </c>
      <c r="D498">
        <v>61</v>
      </c>
      <c r="E498">
        <v>27</v>
      </c>
      <c r="F498">
        <v>19</v>
      </c>
      <c r="G498">
        <v>4</v>
      </c>
      <c r="H498">
        <v>4</v>
      </c>
      <c r="I498" t="str">
        <f>VLOOKUP(C498,Aux_Club!$G$3:$H$67,2,FALSE)</f>
        <v>River Plate</v>
      </c>
      <c r="J498">
        <f>VLOOKUP(A498,Aux_Torneo!$A$2:$C$39,3,FALSE)</f>
        <v>22</v>
      </c>
      <c r="K498">
        <f>_xlfn.XLOOKUP(A498,Aux_Torneo!A:A,Aux_Torneo!D:D)</f>
        <v>14</v>
      </c>
      <c r="L498" t="str">
        <f>_xlfn.XLOOKUP(A498,Aux_Torneo!A:A,Aux_Torneo!B:B)</f>
        <v>Con</v>
      </c>
      <c r="M498" s="2">
        <f t="shared" si="7"/>
        <v>0.75308641975308643</v>
      </c>
      <c r="N498" s="2">
        <f>VLOOKUP(J498,Calculos!$A$3:$D$67,2,FALSE)</f>
        <v>0.75308641975308643</v>
      </c>
      <c r="O498" s="2">
        <f>VLOOKUP(J498,Calculos!$A$3:$D$72,3,FALSE)</f>
        <v>0.44664902998236328</v>
      </c>
      <c r="P498" s="5">
        <f>IF(VLOOKUP(J498,Calculos!$A$3:$D$68,3,FALSE)&gt;M498,0,1)</f>
        <v>1</v>
      </c>
    </row>
    <row r="499" spans="1:16">
      <c r="A499" t="s">
        <v>76</v>
      </c>
      <c r="B499">
        <v>2</v>
      </c>
      <c r="C499" t="s">
        <v>64</v>
      </c>
      <c r="D499">
        <v>50</v>
      </c>
      <c r="E499">
        <v>27</v>
      </c>
      <c r="F499">
        <v>14</v>
      </c>
      <c r="G499">
        <v>8</v>
      </c>
      <c r="H499">
        <v>5</v>
      </c>
      <c r="I499" t="str">
        <f>VLOOKUP(C499,Aux_Club!$G$3:$H$67,2,FALSE)</f>
        <v>Talleres (C)</v>
      </c>
      <c r="J499">
        <f>VLOOKUP(A499,Aux_Torneo!$A$2:$C$39,3,FALSE)</f>
        <v>22</v>
      </c>
      <c r="K499">
        <f>_xlfn.XLOOKUP(A499,Aux_Torneo!A:A,Aux_Torneo!D:D)</f>
        <v>14</v>
      </c>
      <c r="L499" t="str">
        <f>_xlfn.XLOOKUP(A499,Aux_Torneo!A:A,Aux_Torneo!B:B)</f>
        <v>Con</v>
      </c>
      <c r="M499" s="2">
        <f t="shared" si="7"/>
        <v>0.61728395061728392</v>
      </c>
      <c r="N499" s="2">
        <f>VLOOKUP(J499,Calculos!$A$3:$D$67,2,FALSE)</f>
        <v>0.75308641975308643</v>
      </c>
      <c r="O499" s="2">
        <f>VLOOKUP(J499,Calculos!$A$3:$D$72,3,FALSE)</f>
        <v>0.44664902998236328</v>
      </c>
      <c r="P499" s="5">
        <f>IF(VLOOKUP(J499,Calculos!$A$3:$D$68,3,FALSE)&gt;M499,0,1)</f>
        <v>1</v>
      </c>
    </row>
    <row r="500" spans="1:16">
      <c r="A500" t="s">
        <v>76</v>
      </c>
      <c r="B500">
        <v>3</v>
      </c>
      <c r="C500" t="s">
        <v>23</v>
      </c>
      <c r="D500">
        <v>46</v>
      </c>
      <c r="E500">
        <v>27</v>
      </c>
      <c r="F500">
        <v>12</v>
      </c>
      <c r="G500">
        <v>10</v>
      </c>
      <c r="H500">
        <v>5</v>
      </c>
      <c r="I500" t="str">
        <f>VLOOKUP(C500,Aux_Club!$G$3:$H$67,2,FALSE)</f>
        <v>San Lorenzo</v>
      </c>
      <c r="J500">
        <f>VLOOKUP(A500,Aux_Torneo!$A$2:$C$39,3,FALSE)</f>
        <v>22</v>
      </c>
      <c r="K500">
        <f>_xlfn.XLOOKUP(A500,Aux_Torneo!A:A,Aux_Torneo!D:D)</f>
        <v>14</v>
      </c>
      <c r="L500" t="str">
        <f>_xlfn.XLOOKUP(A500,Aux_Torneo!A:A,Aux_Torneo!B:B)</f>
        <v>Con</v>
      </c>
      <c r="M500" s="2">
        <f t="shared" si="7"/>
        <v>0.5679012345679012</v>
      </c>
      <c r="N500" s="2">
        <f>VLOOKUP(J500,Calculos!$A$3:$D$67,2,FALSE)</f>
        <v>0.75308641975308643</v>
      </c>
      <c r="O500" s="2">
        <f>VLOOKUP(J500,Calculos!$A$3:$D$72,3,FALSE)</f>
        <v>0.44664902998236328</v>
      </c>
      <c r="P500" s="5">
        <f>IF(VLOOKUP(J500,Calculos!$A$3:$D$68,3,FALSE)&gt;M500,0,1)</f>
        <v>1</v>
      </c>
    </row>
    <row r="501" spans="1:16">
      <c r="A501" t="s">
        <v>76</v>
      </c>
      <c r="B501">
        <v>4</v>
      </c>
      <c r="C501" t="s">
        <v>25</v>
      </c>
      <c r="D501">
        <v>45</v>
      </c>
      <c r="E501">
        <v>27</v>
      </c>
      <c r="F501">
        <v>12</v>
      </c>
      <c r="G501">
        <v>9</v>
      </c>
      <c r="H501">
        <v>6</v>
      </c>
      <c r="I501" t="str">
        <f>VLOOKUP(C501,Aux_Club!$G$3:$H$67,2,FALSE)</f>
        <v>Lanus</v>
      </c>
      <c r="J501">
        <f>VLOOKUP(A501,Aux_Torneo!$A$2:$C$39,3,FALSE)</f>
        <v>22</v>
      </c>
      <c r="K501">
        <f>_xlfn.XLOOKUP(A501,Aux_Torneo!A:A,Aux_Torneo!D:D)</f>
        <v>14</v>
      </c>
      <c r="L501" t="str">
        <f>_xlfn.XLOOKUP(A501,Aux_Torneo!A:A,Aux_Torneo!B:B)</f>
        <v>Con</v>
      </c>
      <c r="M501" s="2">
        <f t="shared" si="7"/>
        <v>0.55555555555555558</v>
      </c>
      <c r="N501" s="2">
        <f>VLOOKUP(J501,Calculos!$A$3:$D$67,2,FALSE)</f>
        <v>0.75308641975308643</v>
      </c>
      <c r="O501" s="2">
        <f>VLOOKUP(J501,Calculos!$A$3:$D$72,3,FALSE)</f>
        <v>0.44664902998236328</v>
      </c>
      <c r="P501" s="5">
        <f>IF(VLOOKUP(J501,Calculos!$A$3:$D$68,3,FALSE)&gt;M501,0,1)</f>
        <v>1</v>
      </c>
    </row>
    <row r="502" spans="1:16">
      <c r="A502" t="s">
        <v>76</v>
      </c>
      <c r="B502">
        <v>5</v>
      </c>
      <c r="C502" t="s">
        <v>24</v>
      </c>
      <c r="D502">
        <v>45</v>
      </c>
      <c r="E502">
        <v>27</v>
      </c>
      <c r="F502">
        <v>12</v>
      </c>
      <c r="G502">
        <v>9</v>
      </c>
      <c r="H502">
        <v>6</v>
      </c>
      <c r="I502" t="str">
        <f>VLOOKUP(C502,Aux_Club!$G$3:$H$67,2,FALSE)</f>
        <v>Estudiantes (LP)</v>
      </c>
      <c r="J502">
        <f>VLOOKUP(A502,Aux_Torneo!$A$2:$C$39,3,FALSE)</f>
        <v>22</v>
      </c>
      <c r="K502">
        <f>_xlfn.XLOOKUP(A502,Aux_Torneo!A:A,Aux_Torneo!D:D)</f>
        <v>14</v>
      </c>
      <c r="L502" t="str">
        <f>_xlfn.XLOOKUP(A502,Aux_Torneo!A:A,Aux_Torneo!B:B)</f>
        <v>Con</v>
      </c>
      <c r="M502" s="2">
        <f t="shared" si="7"/>
        <v>0.55555555555555558</v>
      </c>
      <c r="N502" s="2">
        <f>VLOOKUP(J502,Calculos!$A$3:$D$67,2,FALSE)</f>
        <v>0.75308641975308643</v>
      </c>
      <c r="O502" s="2">
        <f>VLOOKUP(J502,Calculos!$A$3:$D$72,3,FALSE)</f>
        <v>0.44664902998236328</v>
      </c>
      <c r="P502" s="5">
        <f>IF(VLOOKUP(J502,Calculos!$A$3:$D$68,3,FALSE)&gt;M502,0,1)</f>
        <v>1</v>
      </c>
    </row>
    <row r="503" spans="1:16">
      <c r="A503" t="s">
        <v>76</v>
      </c>
      <c r="B503">
        <v>6</v>
      </c>
      <c r="C503" t="s">
        <v>54</v>
      </c>
      <c r="D503">
        <v>44</v>
      </c>
      <c r="E503">
        <v>27</v>
      </c>
      <c r="F503">
        <v>12</v>
      </c>
      <c r="G503">
        <v>8</v>
      </c>
      <c r="H503">
        <v>7</v>
      </c>
      <c r="I503" t="str">
        <f>VLOOKUP(C503,Aux_Club!$G$3:$H$67,2,FALSE)</f>
        <v>Def y Justicia</v>
      </c>
      <c r="J503">
        <f>VLOOKUP(A503,Aux_Torneo!$A$2:$C$39,3,FALSE)</f>
        <v>22</v>
      </c>
      <c r="K503">
        <f>_xlfn.XLOOKUP(A503,Aux_Torneo!A:A,Aux_Torneo!D:D)</f>
        <v>14</v>
      </c>
      <c r="L503" t="str">
        <f>_xlfn.XLOOKUP(A503,Aux_Torneo!A:A,Aux_Torneo!B:B)</f>
        <v>Con</v>
      </c>
      <c r="M503" s="2">
        <f t="shared" si="7"/>
        <v>0.54320987654320985</v>
      </c>
      <c r="N503" s="2">
        <f>VLOOKUP(J503,Calculos!$A$3:$D$67,2,FALSE)</f>
        <v>0.75308641975308643</v>
      </c>
      <c r="O503" s="2">
        <f>VLOOKUP(J503,Calculos!$A$3:$D$72,3,FALSE)</f>
        <v>0.44664902998236328</v>
      </c>
      <c r="P503" s="5">
        <f>IF(VLOOKUP(J503,Calculos!$A$3:$D$68,3,FALSE)&gt;M503,0,1)</f>
        <v>1</v>
      </c>
    </row>
    <row r="504" spans="1:16">
      <c r="A504" t="s">
        <v>76</v>
      </c>
      <c r="B504">
        <v>7</v>
      </c>
      <c r="C504" t="s">
        <v>27</v>
      </c>
      <c r="D504">
        <v>44</v>
      </c>
      <c r="E504">
        <v>27</v>
      </c>
      <c r="F504">
        <v>13</v>
      </c>
      <c r="G504">
        <v>5</v>
      </c>
      <c r="H504">
        <v>9</v>
      </c>
      <c r="I504" t="str">
        <f>VLOOKUP(C504,Aux_Club!$G$3:$H$67,2,FALSE)</f>
        <v>Boca Juniors</v>
      </c>
      <c r="J504">
        <f>VLOOKUP(A504,Aux_Torneo!$A$2:$C$39,3,FALSE)</f>
        <v>22</v>
      </c>
      <c r="K504">
        <f>_xlfn.XLOOKUP(A504,Aux_Torneo!A:A,Aux_Torneo!D:D)</f>
        <v>14</v>
      </c>
      <c r="L504" t="str">
        <f>_xlfn.XLOOKUP(A504,Aux_Torneo!A:A,Aux_Torneo!B:B)</f>
        <v>Con</v>
      </c>
      <c r="M504" s="2">
        <f t="shared" si="7"/>
        <v>0.54320987654320985</v>
      </c>
      <c r="N504" s="2">
        <f>VLOOKUP(J504,Calculos!$A$3:$D$67,2,FALSE)</f>
        <v>0.75308641975308643</v>
      </c>
      <c r="O504" s="2">
        <f>VLOOKUP(J504,Calculos!$A$3:$D$72,3,FALSE)</f>
        <v>0.44664902998236328</v>
      </c>
      <c r="P504" s="5">
        <f>IF(VLOOKUP(J504,Calculos!$A$3:$D$68,3,FALSE)&gt;M504,0,1)</f>
        <v>1</v>
      </c>
    </row>
    <row r="505" spans="1:16">
      <c r="A505" t="s">
        <v>76</v>
      </c>
      <c r="B505">
        <v>8</v>
      </c>
      <c r="C505" t="s">
        <v>26</v>
      </c>
      <c r="D505">
        <v>42</v>
      </c>
      <c r="E505">
        <v>27</v>
      </c>
      <c r="F505">
        <v>10</v>
      </c>
      <c r="G505">
        <v>12</v>
      </c>
      <c r="H505">
        <v>5</v>
      </c>
      <c r="I505" t="str">
        <f>VLOOKUP(C505,Aux_Club!$G$3:$H$67,2,FALSE)</f>
        <v>Rosario Central</v>
      </c>
      <c r="J505">
        <f>VLOOKUP(A505,Aux_Torneo!$A$2:$C$39,3,FALSE)</f>
        <v>22</v>
      </c>
      <c r="K505">
        <f>_xlfn.XLOOKUP(A505,Aux_Torneo!A:A,Aux_Torneo!D:D)</f>
        <v>14</v>
      </c>
      <c r="L505" t="str">
        <f>_xlfn.XLOOKUP(A505,Aux_Torneo!A:A,Aux_Torneo!B:B)</f>
        <v>Con</v>
      </c>
      <c r="M505" s="2">
        <f t="shared" si="7"/>
        <v>0.51851851851851849</v>
      </c>
      <c r="N505" s="2">
        <f>VLOOKUP(J505,Calculos!$A$3:$D$67,2,FALSE)</f>
        <v>0.75308641975308643</v>
      </c>
      <c r="O505" s="2">
        <f>VLOOKUP(J505,Calculos!$A$3:$D$72,3,FALSE)</f>
        <v>0.44664902998236328</v>
      </c>
      <c r="P505" s="5">
        <f>IF(VLOOKUP(J505,Calculos!$A$3:$D$68,3,FALSE)&gt;M505,0,1)</f>
        <v>1</v>
      </c>
    </row>
    <row r="506" spans="1:16">
      <c r="A506" t="s">
        <v>76</v>
      </c>
      <c r="B506">
        <v>9</v>
      </c>
      <c r="C506" t="s">
        <v>33</v>
      </c>
      <c r="D506">
        <v>41</v>
      </c>
      <c r="E506">
        <v>27</v>
      </c>
      <c r="F506">
        <v>11</v>
      </c>
      <c r="G506">
        <v>8</v>
      </c>
      <c r="H506">
        <v>8</v>
      </c>
      <c r="I506" t="str">
        <f>VLOOKUP(C506,Aux_Club!$G$3:$H$67,2,FALSE)</f>
        <v>Godoy Cruz</v>
      </c>
      <c r="J506">
        <f>VLOOKUP(A506,Aux_Torneo!$A$2:$C$39,3,FALSE)</f>
        <v>22</v>
      </c>
      <c r="K506">
        <f>_xlfn.XLOOKUP(A506,Aux_Torneo!A:A,Aux_Torneo!D:D)</f>
        <v>14</v>
      </c>
      <c r="L506" t="str">
        <f>_xlfn.XLOOKUP(A506,Aux_Torneo!A:A,Aux_Torneo!B:B)</f>
        <v>Con</v>
      </c>
      <c r="M506" s="2">
        <f t="shared" si="7"/>
        <v>0.50617283950617287</v>
      </c>
      <c r="N506" s="2">
        <f>VLOOKUP(J506,Calculos!$A$3:$D$67,2,FALSE)</f>
        <v>0.75308641975308643</v>
      </c>
      <c r="O506" s="2">
        <f>VLOOKUP(J506,Calculos!$A$3:$D$72,3,FALSE)</f>
        <v>0.44664902998236328</v>
      </c>
      <c r="P506" s="5">
        <f>IF(VLOOKUP(J506,Calculos!$A$3:$D$68,3,FALSE)&gt;M506,0,1)</f>
        <v>1</v>
      </c>
    </row>
    <row r="507" spans="1:16">
      <c r="A507" t="s">
        <v>76</v>
      </c>
      <c r="B507">
        <v>10</v>
      </c>
      <c r="C507" t="s">
        <v>22</v>
      </c>
      <c r="D507">
        <v>40</v>
      </c>
      <c r="E507">
        <v>27</v>
      </c>
      <c r="F507">
        <v>11</v>
      </c>
      <c r="G507">
        <v>7</v>
      </c>
      <c r="H507">
        <v>9</v>
      </c>
      <c r="I507" t="str">
        <f>VLOOKUP(C507,Aux_Club!$G$3:$H$67,2,FALSE)</f>
        <v>Argentinos</v>
      </c>
      <c r="J507">
        <f>VLOOKUP(A507,Aux_Torneo!$A$2:$C$39,3,FALSE)</f>
        <v>22</v>
      </c>
      <c r="K507">
        <f>_xlfn.XLOOKUP(A507,Aux_Torneo!A:A,Aux_Torneo!D:D)</f>
        <v>14</v>
      </c>
      <c r="L507" t="str">
        <f>_xlfn.XLOOKUP(A507,Aux_Torneo!A:A,Aux_Torneo!B:B)</f>
        <v>Con</v>
      </c>
      <c r="M507" s="2">
        <f t="shared" si="7"/>
        <v>0.49382716049382713</v>
      </c>
      <c r="N507" s="2">
        <f>VLOOKUP(J507,Calculos!$A$3:$D$67,2,FALSE)</f>
        <v>0.75308641975308643</v>
      </c>
      <c r="O507" s="2">
        <f>VLOOKUP(J507,Calculos!$A$3:$D$72,3,FALSE)</f>
        <v>0.44664902998236328</v>
      </c>
      <c r="P507" s="5">
        <f>IF(VLOOKUP(J507,Calculos!$A$3:$D$68,3,FALSE)&gt;M507,0,1)</f>
        <v>1</v>
      </c>
    </row>
    <row r="508" spans="1:16">
      <c r="A508" t="s">
        <v>76</v>
      </c>
      <c r="B508">
        <v>11</v>
      </c>
      <c r="C508" t="s">
        <v>29</v>
      </c>
      <c r="D508">
        <v>37</v>
      </c>
      <c r="E508">
        <v>27</v>
      </c>
      <c r="F508">
        <v>9</v>
      </c>
      <c r="G508">
        <v>10</v>
      </c>
      <c r="H508">
        <v>8</v>
      </c>
      <c r="I508" t="str">
        <f>VLOOKUP(C508,Aux_Club!$G$3:$H$67,2,FALSE)</f>
        <v>Atl Tucuman</v>
      </c>
      <c r="J508">
        <f>VLOOKUP(A508,Aux_Torneo!$A$2:$C$39,3,FALSE)</f>
        <v>22</v>
      </c>
      <c r="K508">
        <f>_xlfn.XLOOKUP(A508,Aux_Torneo!A:A,Aux_Torneo!D:D)</f>
        <v>14</v>
      </c>
      <c r="L508" t="str">
        <f>_xlfn.XLOOKUP(A508,Aux_Torneo!A:A,Aux_Torneo!B:B)</f>
        <v>Con</v>
      </c>
      <c r="M508" s="2">
        <f t="shared" si="7"/>
        <v>0.4567901234567901</v>
      </c>
      <c r="N508" s="2">
        <f>VLOOKUP(J508,Calculos!$A$3:$D$67,2,FALSE)</f>
        <v>0.75308641975308643</v>
      </c>
      <c r="O508" s="2">
        <f>VLOOKUP(J508,Calculos!$A$3:$D$72,3,FALSE)</f>
        <v>0.44664902998236328</v>
      </c>
      <c r="P508" s="5">
        <f>IF(VLOOKUP(J508,Calculos!$A$3:$D$68,3,FALSE)&gt;M508,0,1)</f>
        <v>1</v>
      </c>
    </row>
    <row r="509" spans="1:16">
      <c r="A509" t="s">
        <v>76</v>
      </c>
      <c r="B509">
        <v>12</v>
      </c>
      <c r="C509" t="s">
        <v>32</v>
      </c>
      <c r="D509">
        <v>36</v>
      </c>
      <c r="E509">
        <v>27</v>
      </c>
      <c r="F509">
        <v>9</v>
      </c>
      <c r="G509">
        <v>9</v>
      </c>
      <c r="H509">
        <v>9</v>
      </c>
      <c r="I509" t="str">
        <f>VLOOKUP(C509,Aux_Club!$G$3:$H$67,2,FALSE)</f>
        <v>Racing Club</v>
      </c>
      <c r="J509">
        <f>VLOOKUP(A509,Aux_Torneo!$A$2:$C$39,3,FALSE)</f>
        <v>22</v>
      </c>
      <c r="K509">
        <f>_xlfn.XLOOKUP(A509,Aux_Torneo!A:A,Aux_Torneo!D:D)</f>
        <v>14</v>
      </c>
      <c r="L509" t="str">
        <f>_xlfn.XLOOKUP(A509,Aux_Torneo!A:A,Aux_Torneo!B:B)</f>
        <v>Con</v>
      </c>
      <c r="M509" s="2">
        <f t="shared" si="7"/>
        <v>0.44444444444444442</v>
      </c>
      <c r="N509" s="2">
        <f>VLOOKUP(J509,Calculos!$A$3:$D$67,2,FALSE)</f>
        <v>0.75308641975308643</v>
      </c>
      <c r="O509" s="2">
        <f>VLOOKUP(J509,Calculos!$A$3:$D$72,3,FALSE)</f>
        <v>0.44664902998236328</v>
      </c>
      <c r="P509" s="5">
        <f>IF(VLOOKUP(J509,Calculos!$A$3:$D$68,3,FALSE)&gt;M509,0,1)</f>
        <v>0</v>
      </c>
    </row>
    <row r="510" spans="1:16">
      <c r="A510" t="s">
        <v>76</v>
      </c>
      <c r="B510">
        <v>13</v>
      </c>
      <c r="C510" t="s">
        <v>44</v>
      </c>
      <c r="D510">
        <v>36</v>
      </c>
      <c r="E510">
        <v>27</v>
      </c>
      <c r="F510">
        <v>10</v>
      </c>
      <c r="G510">
        <v>6</v>
      </c>
      <c r="H510">
        <v>11</v>
      </c>
      <c r="I510" t="str">
        <f>VLOOKUP(C510,Aux_Club!$G$3:$H$67,2,FALSE)</f>
        <v>Belgrano</v>
      </c>
      <c r="J510">
        <f>VLOOKUP(A510,Aux_Torneo!$A$2:$C$39,3,FALSE)</f>
        <v>22</v>
      </c>
      <c r="K510">
        <f>_xlfn.XLOOKUP(A510,Aux_Torneo!A:A,Aux_Torneo!D:D)</f>
        <v>14</v>
      </c>
      <c r="L510" t="str">
        <f>_xlfn.XLOOKUP(A510,Aux_Torneo!A:A,Aux_Torneo!B:B)</f>
        <v>Con</v>
      </c>
      <c r="M510" s="2">
        <f t="shared" si="7"/>
        <v>0.44444444444444442</v>
      </c>
      <c r="N510" s="2">
        <f>VLOOKUP(J510,Calculos!$A$3:$D$67,2,FALSE)</f>
        <v>0.75308641975308643</v>
      </c>
      <c r="O510" s="2">
        <f>VLOOKUP(J510,Calculos!$A$3:$D$72,3,FALSE)</f>
        <v>0.44664902998236328</v>
      </c>
      <c r="P510" s="5">
        <f>IF(VLOOKUP(J510,Calculos!$A$3:$D$68,3,FALSE)&gt;M510,0,1)</f>
        <v>0</v>
      </c>
    </row>
    <row r="511" spans="1:16">
      <c r="A511" t="s">
        <v>76</v>
      </c>
      <c r="B511">
        <v>14</v>
      </c>
      <c r="C511" t="s">
        <v>18</v>
      </c>
      <c r="D511">
        <v>35</v>
      </c>
      <c r="E511">
        <v>27</v>
      </c>
      <c r="F511">
        <v>8</v>
      </c>
      <c r="G511">
        <v>11</v>
      </c>
      <c r="H511">
        <v>8</v>
      </c>
      <c r="I511" t="str">
        <f>VLOOKUP(C511,Aux_Club!$G$3:$H$67,2,FALSE)</f>
        <v>Newells</v>
      </c>
      <c r="J511">
        <f>VLOOKUP(A511,Aux_Torneo!$A$2:$C$39,3,FALSE)</f>
        <v>22</v>
      </c>
      <c r="K511">
        <f>_xlfn.XLOOKUP(A511,Aux_Torneo!A:A,Aux_Torneo!D:D)</f>
        <v>14</v>
      </c>
      <c r="L511" t="str">
        <f>_xlfn.XLOOKUP(A511,Aux_Torneo!A:A,Aux_Torneo!B:B)</f>
        <v>Con</v>
      </c>
      <c r="M511" s="2">
        <f t="shared" si="7"/>
        <v>0.43209876543209874</v>
      </c>
      <c r="N511" s="2">
        <f>VLOOKUP(J511,Calculos!$A$3:$D$67,2,FALSE)</f>
        <v>0.75308641975308643</v>
      </c>
      <c r="O511" s="2">
        <f>VLOOKUP(J511,Calculos!$A$3:$D$72,3,FALSE)</f>
        <v>0.44664902998236328</v>
      </c>
      <c r="P511" s="5">
        <f>IF(VLOOKUP(J511,Calculos!$A$3:$D$68,3,FALSE)&gt;M511,0,1)</f>
        <v>0</v>
      </c>
    </row>
    <row r="512" spans="1:16">
      <c r="A512" t="s">
        <v>76</v>
      </c>
      <c r="B512">
        <v>15</v>
      </c>
      <c r="C512" t="s">
        <v>73</v>
      </c>
      <c r="D512">
        <v>35</v>
      </c>
      <c r="E512">
        <v>27</v>
      </c>
      <c r="F512">
        <v>8</v>
      </c>
      <c r="G512">
        <v>11</v>
      </c>
      <c r="H512">
        <v>8</v>
      </c>
      <c r="I512" t="str">
        <f>VLOOKUP(C512,Aux_Club!$G$3:$H$67,2,FALSE)</f>
        <v>Barracas Central</v>
      </c>
      <c r="J512">
        <f>VLOOKUP(A512,Aux_Torneo!$A$2:$C$39,3,FALSE)</f>
        <v>22</v>
      </c>
      <c r="K512">
        <f>_xlfn.XLOOKUP(A512,Aux_Torneo!A:A,Aux_Torneo!D:D)</f>
        <v>14</v>
      </c>
      <c r="L512" t="str">
        <f>_xlfn.XLOOKUP(A512,Aux_Torneo!A:A,Aux_Torneo!B:B)</f>
        <v>Con</v>
      </c>
      <c r="M512" s="2">
        <f t="shared" si="7"/>
        <v>0.43209876543209874</v>
      </c>
      <c r="N512" s="2">
        <f>VLOOKUP(J512,Calculos!$A$3:$D$67,2,FALSE)</f>
        <v>0.75308641975308643</v>
      </c>
      <c r="O512" s="2">
        <f>VLOOKUP(J512,Calculos!$A$3:$D$72,3,FALSE)</f>
        <v>0.44664902998236328</v>
      </c>
      <c r="P512" s="5">
        <f>IF(VLOOKUP(J512,Calculos!$A$3:$D$68,3,FALSE)&gt;M512,0,1)</f>
        <v>0</v>
      </c>
    </row>
    <row r="513" spans="1:16">
      <c r="A513" t="s">
        <v>76</v>
      </c>
      <c r="B513">
        <v>16</v>
      </c>
      <c r="C513" t="s">
        <v>36</v>
      </c>
      <c r="D513">
        <v>34</v>
      </c>
      <c r="E513">
        <v>27</v>
      </c>
      <c r="F513">
        <v>9</v>
      </c>
      <c r="G513">
        <v>7</v>
      </c>
      <c r="H513">
        <v>11</v>
      </c>
      <c r="I513" t="str">
        <f>VLOOKUP(C513,Aux_Club!$G$3:$H$67,2,FALSE)</f>
        <v>Tigre</v>
      </c>
      <c r="J513">
        <f>VLOOKUP(A513,Aux_Torneo!$A$2:$C$39,3,FALSE)</f>
        <v>22</v>
      </c>
      <c r="K513">
        <f>_xlfn.XLOOKUP(A513,Aux_Torneo!A:A,Aux_Torneo!D:D)</f>
        <v>14</v>
      </c>
      <c r="L513" t="str">
        <f>_xlfn.XLOOKUP(A513,Aux_Torneo!A:A,Aux_Torneo!B:B)</f>
        <v>Con</v>
      </c>
      <c r="M513" s="2">
        <f t="shared" si="7"/>
        <v>0.41975308641975306</v>
      </c>
      <c r="N513" s="2">
        <f>VLOOKUP(J513,Calculos!$A$3:$D$67,2,FALSE)</f>
        <v>0.75308641975308643</v>
      </c>
      <c r="O513" s="2">
        <f>VLOOKUP(J513,Calculos!$A$3:$D$72,3,FALSE)</f>
        <v>0.44664902998236328</v>
      </c>
      <c r="P513" s="5">
        <f>IF(VLOOKUP(J513,Calculos!$A$3:$D$68,3,FALSE)&gt;M513,0,1)</f>
        <v>0</v>
      </c>
    </row>
    <row r="514" spans="1:16">
      <c r="A514" t="s">
        <v>76</v>
      </c>
      <c r="B514">
        <v>17</v>
      </c>
      <c r="C514" t="s">
        <v>71</v>
      </c>
      <c r="D514">
        <v>34</v>
      </c>
      <c r="E514">
        <v>27</v>
      </c>
      <c r="F514">
        <v>9</v>
      </c>
      <c r="G514">
        <v>7</v>
      </c>
      <c r="H514">
        <v>11</v>
      </c>
      <c r="I514" t="str">
        <f>VLOOKUP(C514,Aux_Club!$G$3:$H$67,2,FALSE)</f>
        <v>Platense</v>
      </c>
      <c r="J514">
        <f>VLOOKUP(A514,Aux_Torneo!$A$2:$C$39,3,FALSE)</f>
        <v>22</v>
      </c>
      <c r="K514">
        <f>_xlfn.XLOOKUP(A514,Aux_Torneo!A:A,Aux_Torneo!D:D)</f>
        <v>14</v>
      </c>
      <c r="L514" t="str">
        <f>_xlfn.XLOOKUP(A514,Aux_Torneo!A:A,Aux_Torneo!B:B)</f>
        <v>Con</v>
      </c>
      <c r="M514" s="2">
        <f t="shared" si="7"/>
        <v>0.41975308641975306</v>
      </c>
      <c r="N514" s="2">
        <f>VLOOKUP(J514,Calculos!$A$3:$D$67,2,FALSE)</f>
        <v>0.75308641975308643</v>
      </c>
      <c r="O514" s="2">
        <f>VLOOKUP(J514,Calculos!$A$3:$D$72,3,FALSE)</f>
        <v>0.44664902998236328</v>
      </c>
      <c r="P514" s="5">
        <f>IF(VLOOKUP(J514,Calculos!$A$3:$D$68,3,FALSE)&gt;M514,0,1)</f>
        <v>0</v>
      </c>
    </row>
    <row r="515" spans="1:16">
      <c r="A515" t="s">
        <v>76</v>
      </c>
      <c r="B515">
        <v>18</v>
      </c>
      <c r="C515" t="s">
        <v>77</v>
      </c>
      <c r="D515">
        <v>32</v>
      </c>
      <c r="E515">
        <v>27</v>
      </c>
      <c r="F515">
        <v>8</v>
      </c>
      <c r="G515">
        <v>8</v>
      </c>
      <c r="H515">
        <v>11</v>
      </c>
      <c r="I515" t="str">
        <f>VLOOKUP(C515,Aux_Club!$G$3:$H$67,2,FALSE)</f>
        <v>Instituto</v>
      </c>
      <c r="J515">
        <f>VLOOKUP(A515,Aux_Torneo!$A$2:$C$39,3,FALSE)</f>
        <v>22</v>
      </c>
      <c r="K515">
        <f>_xlfn.XLOOKUP(A515,Aux_Torneo!A:A,Aux_Torneo!D:D)</f>
        <v>14</v>
      </c>
      <c r="L515" t="str">
        <f>_xlfn.XLOOKUP(A515,Aux_Torneo!A:A,Aux_Torneo!B:B)</f>
        <v>Con</v>
      </c>
      <c r="M515" s="2">
        <f t="shared" ref="M515:M578" si="8">D515/(E515*3)</f>
        <v>0.39506172839506171</v>
      </c>
      <c r="N515" s="2">
        <f>VLOOKUP(J515,Calculos!$A$3:$D$67,2,FALSE)</f>
        <v>0.75308641975308643</v>
      </c>
      <c r="O515" s="2">
        <f>VLOOKUP(J515,Calculos!$A$3:$D$72,3,FALSE)</f>
        <v>0.44664902998236328</v>
      </c>
      <c r="P515" s="5">
        <f>IF(VLOOKUP(J515,Calculos!$A$3:$D$68,3,FALSE)&gt;M515,0,1)</f>
        <v>0</v>
      </c>
    </row>
    <row r="516" spans="1:16">
      <c r="A516" t="s">
        <v>76</v>
      </c>
      <c r="B516">
        <v>19</v>
      </c>
      <c r="C516" t="s">
        <v>57</v>
      </c>
      <c r="D516">
        <v>30</v>
      </c>
      <c r="E516">
        <v>27</v>
      </c>
      <c r="F516">
        <v>7</v>
      </c>
      <c r="G516">
        <v>9</v>
      </c>
      <c r="H516">
        <v>11</v>
      </c>
      <c r="I516" t="str">
        <f>VLOOKUP(C516,Aux_Club!$G$3:$H$67,2,FALSE)</f>
        <v>Sarmiento (J)</v>
      </c>
      <c r="J516">
        <f>VLOOKUP(A516,Aux_Torneo!$A$2:$C$39,3,FALSE)</f>
        <v>22</v>
      </c>
      <c r="K516">
        <f>_xlfn.XLOOKUP(A516,Aux_Torneo!A:A,Aux_Torneo!D:D)</f>
        <v>14</v>
      </c>
      <c r="L516" t="str">
        <f>_xlfn.XLOOKUP(A516,Aux_Torneo!A:A,Aux_Torneo!B:B)</f>
        <v>Con</v>
      </c>
      <c r="M516" s="2">
        <f t="shared" si="8"/>
        <v>0.37037037037037035</v>
      </c>
      <c r="N516" s="2">
        <f>VLOOKUP(J516,Calculos!$A$3:$D$67,2,FALSE)</f>
        <v>0.75308641975308643</v>
      </c>
      <c r="O516" s="2">
        <f>VLOOKUP(J516,Calculos!$A$3:$D$72,3,FALSE)</f>
        <v>0.44664902998236328</v>
      </c>
      <c r="P516" s="5">
        <f>IF(VLOOKUP(J516,Calculos!$A$3:$D$68,3,FALSE)&gt;M516,0,1)</f>
        <v>0</v>
      </c>
    </row>
    <row r="517" spans="1:16">
      <c r="A517" t="s">
        <v>76</v>
      </c>
      <c r="B517">
        <v>20</v>
      </c>
      <c r="C517" t="s">
        <v>47</v>
      </c>
      <c r="D517">
        <v>30</v>
      </c>
      <c r="E517">
        <v>27</v>
      </c>
      <c r="F517">
        <v>6</v>
      </c>
      <c r="G517">
        <v>12</v>
      </c>
      <c r="H517">
        <v>9</v>
      </c>
      <c r="I517" t="str">
        <f>VLOOKUP(C517,Aux_Club!$G$3:$H$67,2,FALSE)</f>
        <v>Union</v>
      </c>
      <c r="J517">
        <f>VLOOKUP(A517,Aux_Torneo!$A$2:$C$39,3,FALSE)</f>
        <v>22</v>
      </c>
      <c r="K517">
        <f>_xlfn.XLOOKUP(A517,Aux_Torneo!A:A,Aux_Torneo!D:D)</f>
        <v>14</v>
      </c>
      <c r="L517" t="str">
        <f>_xlfn.XLOOKUP(A517,Aux_Torneo!A:A,Aux_Torneo!B:B)</f>
        <v>Con</v>
      </c>
      <c r="M517" s="2">
        <f t="shared" si="8"/>
        <v>0.37037037037037035</v>
      </c>
      <c r="N517" s="2">
        <f>VLOOKUP(J517,Calculos!$A$3:$D$67,2,FALSE)</f>
        <v>0.75308641975308643</v>
      </c>
      <c r="O517" s="2">
        <f>VLOOKUP(J517,Calculos!$A$3:$D$72,3,FALSE)</f>
        <v>0.44664902998236328</v>
      </c>
      <c r="P517" s="5">
        <f>IF(VLOOKUP(J517,Calculos!$A$3:$D$68,3,FALSE)&gt;M517,0,1)</f>
        <v>0</v>
      </c>
    </row>
    <row r="518" spans="1:16">
      <c r="A518" t="s">
        <v>76</v>
      </c>
      <c r="B518">
        <v>21</v>
      </c>
      <c r="C518" t="s">
        <v>17</v>
      </c>
      <c r="D518">
        <v>30</v>
      </c>
      <c r="E518">
        <v>27</v>
      </c>
      <c r="F518">
        <v>7</v>
      </c>
      <c r="G518">
        <v>9</v>
      </c>
      <c r="H518">
        <v>11</v>
      </c>
      <c r="I518" t="str">
        <f>VLOOKUP(C518,Aux_Club!$G$3:$H$67,2,FALSE)</f>
        <v>Banfield</v>
      </c>
      <c r="J518">
        <f>VLOOKUP(A518,Aux_Torneo!$A$2:$C$39,3,FALSE)</f>
        <v>22</v>
      </c>
      <c r="K518">
        <f>_xlfn.XLOOKUP(A518,Aux_Torneo!A:A,Aux_Torneo!D:D)</f>
        <v>14</v>
      </c>
      <c r="L518" t="str">
        <f>_xlfn.XLOOKUP(A518,Aux_Torneo!A:A,Aux_Torneo!B:B)</f>
        <v>Con</v>
      </c>
      <c r="M518" s="2">
        <f t="shared" si="8"/>
        <v>0.37037037037037035</v>
      </c>
      <c r="N518" s="2">
        <f>VLOOKUP(J518,Calculos!$A$3:$D$67,2,FALSE)</f>
        <v>0.75308641975308643</v>
      </c>
      <c r="O518" s="2">
        <f>VLOOKUP(J518,Calculos!$A$3:$D$72,3,FALSE)</f>
        <v>0.44664902998236328</v>
      </c>
      <c r="P518" s="5">
        <f>IF(VLOOKUP(J518,Calculos!$A$3:$D$68,3,FALSE)&gt;M518,0,1)</f>
        <v>0</v>
      </c>
    </row>
    <row r="519" spans="1:16">
      <c r="A519" t="s">
        <v>76</v>
      </c>
      <c r="B519">
        <v>22</v>
      </c>
      <c r="C519" t="s">
        <v>34</v>
      </c>
      <c r="D519">
        <v>30</v>
      </c>
      <c r="E519">
        <v>27</v>
      </c>
      <c r="F519">
        <v>7</v>
      </c>
      <c r="G519">
        <v>9</v>
      </c>
      <c r="H519">
        <v>11</v>
      </c>
      <c r="I519" t="str">
        <f>VLOOKUP(C519,Aux_Club!$G$3:$H$67,2,FALSE)</f>
        <v>Gimnasia (LP)</v>
      </c>
      <c r="J519">
        <f>VLOOKUP(A519,Aux_Torneo!$A$2:$C$39,3,FALSE)</f>
        <v>22</v>
      </c>
      <c r="K519">
        <f>_xlfn.XLOOKUP(A519,Aux_Torneo!A:A,Aux_Torneo!D:D)</f>
        <v>14</v>
      </c>
      <c r="L519" t="str">
        <f>_xlfn.XLOOKUP(A519,Aux_Torneo!A:A,Aux_Torneo!B:B)</f>
        <v>Con</v>
      </c>
      <c r="M519" s="2">
        <f t="shared" si="8"/>
        <v>0.37037037037037035</v>
      </c>
      <c r="N519" s="2">
        <f>VLOOKUP(J519,Calculos!$A$3:$D$67,2,FALSE)</f>
        <v>0.75308641975308643</v>
      </c>
      <c r="O519" s="2">
        <f>VLOOKUP(J519,Calculos!$A$3:$D$72,3,FALSE)</f>
        <v>0.44664902998236328</v>
      </c>
      <c r="P519" s="5">
        <f>IF(VLOOKUP(J519,Calculos!$A$3:$D$68,3,FALSE)&gt;M519,0,1)</f>
        <v>0</v>
      </c>
    </row>
    <row r="520" spans="1:16">
      <c r="A520" t="s">
        <v>76</v>
      </c>
      <c r="B520">
        <v>23</v>
      </c>
      <c r="C520" t="s">
        <v>69</v>
      </c>
      <c r="D520">
        <v>29</v>
      </c>
      <c r="E520">
        <v>27</v>
      </c>
      <c r="F520">
        <v>7</v>
      </c>
      <c r="G520">
        <v>8</v>
      </c>
      <c r="H520">
        <v>12</v>
      </c>
      <c r="I520" t="str">
        <f>VLOOKUP(C520,Aux_Club!$G$3:$H$67,2,FALSE)</f>
        <v>Central Cba (SdE)</v>
      </c>
      <c r="J520">
        <f>VLOOKUP(A520,Aux_Torneo!$A$2:$C$39,3,FALSE)</f>
        <v>22</v>
      </c>
      <c r="K520">
        <f>_xlfn.XLOOKUP(A520,Aux_Torneo!A:A,Aux_Torneo!D:D)</f>
        <v>14</v>
      </c>
      <c r="L520" t="str">
        <f>_xlfn.XLOOKUP(A520,Aux_Torneo!A:A,Aux_Torneo!B:B)</f>
        <v>Con</v>
      </c>
      <c r="M520" s="2">
        <f t="shared" si="8"/>
        <v>0.35802469135802467</v>
      </c>
      <c r="N520" s="2">
        <f>VLOOKUP(J520,Calculos!$A$3:$D$67,2,FALSE)</f>
        <v>0.75308641975308643</v>
      </c>
      <c r="O520" s="2">
        <f>VLOOKUP(J520,Calculos!$A$3:$D$72,3,FALSE)</f>
        <v>0.44664902998236328</v>
      </c>
      <c r="P520" s="5">
        <f>IF(VLOOKUP(J520,Calculos!$A$3:$D$68,3,FALSE)&gt;M520,0,1)</f>
        <v>0</v>
      </c>
    </row>
    <row r="521" spans="1:16">
      <c r="A521" t="s">
        <v>76</v>
      </c>
      <c r="B521">
        <v>24</v>
      </c>
      <c r="C521" t="s">
        <v>20</v>
      </c>
      <c r="D521">
        <v>28</v>
      </c>
      <c r="E521">
        <v>27</v>
      </c>
      <c r="F521">
        <v>6</v>
      </c>
      <c r="G521">
        <v>10</v>
      </c>
      <c r="H521">
        <v>11</v>
      </c>
      <c r="I521" t="str">
        <f>VLOOKUP(C521,Aux_Club!$G$3:$H$67,2,FALSE)</f>
        <v>Independiente</v>
      </c>
      <c r="J521">
        <f>VLOOKUP(A521,Aux_Torneo!$A$2:$C$39,3,FALSE)</f>
        <v>22</v>
      </c>
      <c r="K521">
        <f>_xlfn.XLOOKUP(A521,Aux_Torneo!A:A,Aux_Torneo!D:D)</f>
        <v>14</v>
      </c>
      <c r="L521" t="str">
        <f>_xlfn.XLOOKUP(A521,Aux_Torneo!A:A,Aux_Torneo!B:B)</f>
        <v>Con</v>
      </c>
      <c r="M521" s="2">
        <f t="shared" si="8"/>
        <v>0.34567901234567899</v>
      </c>
      <c r="N521" s="2">
        <f>VLOOKUP(J521,Calculos!$A$3:$D$67,2,FALSE)</f>
        <v>0.75308641975308643</v>
      </c>
      <c r="O521" s="2">
        <f>VLOOKUP(J521,Calculos!$A$3:$D$72,3,FALSE)</f>
        <v>0.44664902998236328</v>
      </c>
      <c r="P521" s="5">
        <f>IF(VLOOKUP(J521,Calculos!$A$3:$D$68,3,FALSE)&gt;M521,0,1)</f>
        <v>0</v>
      </c>
    </row>
    <row r="522" spans="1:16">
      <c r="A522" t="s">
        <v>76</v>
      </c>
      <c r="B522">
        <v>25</v>
      </c>
      <c r="C522" t="s">
        <v>21</v>
      </c>
      <c r="D522">
        <v>27</v>
      </c>
      <c r="E522">
        <v>27</v>
      </c>
      <c r="F522">
        <v>5</v>
      </c>
      <c r="G522">
        <v>12</v>
      </c>
      <c r="H522">
        <v>10</v>
      </c>
      <c r="I522" t="str">
        <f>VLOOKUP(C522,Aux_Club!$G$3:$H$67,2,FALSE)</f>
        <v>Velez</v>
      </c>
      <c r="J522">
        <f>VLOOKUP(A522,Aux_Torneo!$A$2:$C$39,3,FALSE)</f>
        <v>22</v>
      </c>
      <c r="K522">
        <f>_xlfn.XLOOKUP(A522,Aux_Torneo!A:A,Aux_Torneo!D:D)</f>
        <v>14</v>
      </c>
      <c r="L522" t="str">
        <f>_xlfn.XLOOKUP(A522,Aux_Torneo!A:A,Aux_Torneo!B:B)</f>
        <v>Con</v>
      </c>
      <c r="M522" s="2">
        <f t="shared" si="8"/>
        <v>0.33333333333333331</v>
      </c>
      <c r="N522" s="2">
        <f>VLOOKUP(J522,Calculos!$A$3:$D$67,2,FALSE)</f>
        <v>0.75308641975308643</v>
      </c>
      <c r="O522" s="2">
        <f>VLOOKUP(J522,Calculos!$A$3:$D$72,3,FALSE)</f>
        <v>0.44664902998236328</v>
      </c>
      <c r="P522" s="5">
        <f>IF(VLOOKUP(J522,Calculos!$A$3:$D$68,3,FALSE)&gt;M522,0,1)</f>
        <v>0</v>
      </c>
    </row>
    <row r="523" spans="1:16">
      <c r="A523" t="s">
        <v>76</v>
      </c>
      <c r="B523">
        <v>26</v>
      </c>
      <c r="C523" t="s">
        <v>35</v>
      </c>
      <c r="D523">
        <v>25</v>
      </c>
      <c r="E523">
        <v>27</v>
      </c>
      <c r="F523">
        <v>6</v>
      </c>
      <c r="G523">
        <v>7</v>
      </c>
      <c r="H523">
        <v>14</v>
      </c>
      <c r="I523" t="str">
        <f>VLOOKUP(C523,Aux_Club!$G$3:$H$67,2,FALSE)</f>
        <v>Huracan</v>
      </c>
      <c r="J523">
        <f>VLOOKUP(A523,Aux_Torneo!$A$2:$C$39,3,FALSE)</f>
        <v>22</v>
      </c>
      <c r="K523">
        <f>_xlfn.XLOOKUP(A523,Aux_Torneo!A:A,Aux_Torneo!D:D)</f>
        <v>14</v>
      </c>
      <c r="L523" t="str">
        <f>_xlfn.XLOOKUP(A523,Aux_Torneo!A:A,Aux_Torneo!B:B)</f>
        <v>Con</v>
      </c>
      <c r="M523" s="2">
        <f t="shared" si="8"/>
        <v>0.30864197530864196</v>
      </c>
      <c r="N523" s="2">
        <f>VLOOKUP(J523,Calculos!$A$3:$D$67,2,FALSE)</f>
        <v>0.75308641975308643</v>
      </c>
      <c r="O523" s="2">
        <f>VLOOKUP(J523,Calculos!$A$3:$D$72,3,FALSE)</f>
        <v>0.44664902998236328</v>
      </c>
      <c r="P523" s="5">
        <f>IF(VLOOKUP(J523,Calculos!$A$3:$D$68,3,FALSE)&gt;M523,0,1)</f>
        <v>0</v>
      </c>
    </row>
    <row r="524" spans="1:16">
      <c r="A524" t="s">
        <v>76</v>
      </c>
      <c r="B524">
        <v>27</v>
      </c>
      <c r="C524" t="s">
        <v>19</v>
      </c>
      <c r="D524">
        <v>25</v>
      </c>
      <c r="E524">
        <v>27</v>
      </c>
      <c r="F524">
        <v>4</v>
      </c>
      <c r="G524">
        <v>13</v>
      </c>
      <c r="H524">
        <v>10</v>
      </c>
      <c r="I524" t="str">
        <f>VLOOKUP(C524,Aux_Club!$G$3:$H$67,2,FALSE)</f>
        <v>Colon</v>
      </c>
      <c r="J524">
        <f>VLOOKUP(A524,Aux_Torneo!$A$2:$C$39,3,FALSE)</f>
        <v>22</v>
      </c>
      <c r="K524">
        <f>_xlfn.XLOOKUP(A524,Aux_Torneo!A:A,Aux_Torneo!D:D)</f>
        <v>14</v>
      </c>
      <c r="L524" t="str">
        <f>_xlfn.XLOOKUP(A524,Aux_Torneo!A:A,Aux_Torneo!B:B)</f>
        <v>Con</v>
      </c>
      <c r="M524" s="2">
        <f t="shared" si="8"/>
        <v>0.30864197530864196</v>
      </c>
      <c r="N524" s="2">
        <f>VLOOKUP(J524,Calculos!$A$3:$D$67,2,FALSE)</f>
        <v>0.75308641975308643</v>
      </c>
      <c r="O524" s="2">
        <f>VLOOKUP(J524,Calculos!$A$3:$D$72,3,FALSE)</f>
        <v>0.44664902998236328</v>
      </c>
      <c r="P524" s="5">
        <f>IF(VLOOKUP(J524,Calculos!$A$3:$D$68,3,FALSE)&gt;M524,0,1)</f>
        <v>0</v>
      </c>
    </row>
    <row r="525" spans="1:16">
      <c r="A525" t="s">
        <v>76</v>
      </c>
      <c r="B525">
        <v>28</v>
      </c>
      <c r="C525" t="s">
        <v>28</v>
      </c>
      <c r="D525">
        <v>22</v>
      </c>
      <c r="E525">
        <v>27</v>
      </c>
      <c r="F525">
        <v>6</v>
      </c>
      <c r="G525">
        <v>4</v>
      </c>
      <c r="H525">
        <v>17</v>
      </c>
      <c r="I525" t="str">
        <f>VLOOKUP(C525,Aux_Club!$G$3:$H$67,2,FALSE)</f>
        <v>Arsenal</v>
      </c>
      <c r="J525">
        <f>VLOOKUP(A525,Aux_Torneo!$A$2:$C$39,3,FALSE)</f>
        <v>22</v>
      </c>
      <c r="K525">
        <f>_xlfn.XLOOKUP(A525,Aux_Torneo!A:A,Aux_Torneo!D:D)</f>
        <v>14</v>
      </c>
      <c r="L525" t="str">
        <f>_xlfn.XLOOKUP(A525,Aux_Torneo!A:A,Aux_Torneo!B:B)</f>
        <v>Con</v>
      </c>
      <c r="M525" s="2">
        <f t="shared" si="8"/>
        <v>0.27160493827160492</v>
      </c>
      <c r="N525" s="2">
        <f>VLOOKUP(J525,Calculos!$A$3:$D$67,2,FALSE)</f>
        <v>0.75308641975308643</v>
      </c>
      <c r="O525" s="2">
        <f>VLOOKUP(J525,Calculos!$A$3:$D$72,3,FALSE)</f>
        <v>0.44664902998236328</v>
      </c>
      <c r="P525" s="5">
        <f>IF(VLOOKUP(J525,Calculos!$A$3:$D$68,3,FALSE)&gt;M525,0,1)</f>
        <v>0</v>
      </c>
    </row>
    <row r="526" spans="1:16">
      <c r="A526" t="s">
        <v>78</v>
      </c>
      <c r="B526">
        <v>1</v>
      </c>
      <c r="C526" t="s">
        <v>35</v>
      </c>
      <c r="D526">
        <v>26</v>
      </c>
      <c r="E526">
        <v>14</v>
      </c>
      <c r="F526">
        <v>8</v>
      </c>
      <c r="G526">
        <v>2</v>
      </c>
      <c r="H526">
        <v>4</v>
      </c>
      <c r="I526" t="str">
        <f>VLOOKUP(C526,Aux_Club!$G$3:$H$67,2,FALSE)</f>
        <v>Huracan</v>
      </c>
      <c r="J526">
        <f>VLOOKUP(A526,Aux_Torneo!$A$2:$C$39,3,FALSE)</f>
        <v>23</v>
      </c>
      <c r="K526">
        <f>_xlfn.XLOOKUP(A526,Aux_Torneo!A:A,Aux_Torneo!D:D)</f>
        <v>14</v>
      </c>
      <c r="L526" t="str">
        <f>_xlfn.XLOOKUP(A526,Aux_Torneo!A:A,Aux_Torneo!B:B)</f>
        <v>Con</v>
      </c>
      <c r="M526" s="2">
        <f t="shared" si="8"/>
        <v>0.61904761904761907</v>
      </c>
      <c r="N526" s="2">
        <f>VLOOKUP(J526,Calculos!$A$3:$D$67,2,FALSE)</f>
        <v>0.61904761904761907</v>
      </c>
      <c r="O526" s="2">
        <f>VLOOKUP(J526,Calculos!$A$3:$D$72,3,FALSE)</f>
        <v>0.44315803244374685</v>
      </c>
      <c r="P526" s="5">
        <f>IF(VLOOKUP(J526,Calculos!$A$3:$D$68,3,FALSE)&gt;M526,0,1)</f>
        <v>1</v>
      </c>
    </row>
    <row r="527" spans="1:16">
      <c r="A527" t="s">
        <v>78</v>
      </c>
      <c r="B527">
        <v>2</v>
      </c>
      <c r="C527" t="s">
        <v>30</v>
      </c>
      <c r="D527">
        <v>24</v>
      </c>
      <c r="E527">
        <v>14</v>
      </c>
      <c r="F527">
        <v>7</v>
      </c>
      <c r="G527">
        <v>3</v>
      </c>
      <c r="H527">
        <v>4</v>
      </c>
      <c r="I527" t="str">
        <f>VLOOKUP(C527,Aux_Club!$G$3:$H$67,2,FALSE)</f>
        <v>River Plate</v>
      </c>
      <c r="J527">
        <f>VLOOKUP(A527,Aux_Torneo!$A$2:$C$39,3,FALSE)</f>
        <v>23</v>
      </c>
      <c r="K527">
        <f>_xlfn.XLOOKUP(A527,Aux_Torneo!A:A,Aux_Torneo!D:D)</f>
        <v>14</v>
      </c>
      <c r="L527" t="str">
        <f>_xlfn.XLOOKUP(A527,Aux_Torneo!A:A,Aux_Torneo!B:B)</f>
        <v>Con</v>
      </c>
      <c r="M527" s="2">
        <f t="shared" si="8"/>
        <v>0.5714285714285714</v>
      </c>
      <c r="N527" s="2">
        <f>VLOOKUP(J527,Calculos!$A$3:$D$67,2,FALSE)</f>
        <v>0.61904761904761907</v>
      </c>
      <c r="O527" s="2">
        <f>VLOOKUP(J527,Calculos!$A$3:$D$72,3,FALSE)</f>
        <v>0.44315803244374685</v>
      </c>
      <c r="P527" s="5">
        <f>IF(VLOOKUP(J527,Calculos!$A$3:$D$68,3,FALSE)&gt;M527,0,1)</f>
        <v>1</v>
      </c>
    </row>
    <row r="528" spans="1:16">
      <c r="A528" t="s">
        <v>78</v>
      </c>
      <c r="B528">
        <v>3</v>
      </c>
      <c r="C528" t="s">
        <v>17</v>
      </c>
      <c r="D528">
        <v>23</v>
      </c>
      <c r="E528">
        <v>14</v>
      </c>
      <c r="F528">
        <v>6</v>
      </c>
      <c r="G528">
        <v>5</v>
      </c>
      <c r="H528">
        <v>3</v>
      </c>
      <c r="I528" t="str">
        <f>VLOOKUP(C528,Aux_Club!$G$3:$H$67,2,FALSE)</f>
        <v>Banfield</v>
      </c>
      <c r="J528">
        <f>VLOOKUP(A528,Aux_Torneo!$A$2:$C$39,3,FALSE)</f>
        <v>23</v>
      </c>
      <c r="K528">
        <f>_xlfn.XLOOKUP(A528,Aux_Torneo!A:A,Aux_Torneo!D:D)</f>
        <v>14</v>
      </c>
      <c r="L528" t="str">
        <f>_xlfn.XLOOKUP(A528,Aux_Torneo!A:A,Aux_Torneo!B:B)</f>
        <v>Con</v>
      </c>
      <c r="M528" s="2">
        <f t="shared" si="8"/>
        <v>0.54761904761904767</v>
      </c>
      <c r="N528" s="2">
        <f>VLOOKUP(J528,Calculos!$A$3:$D$67,2,FALSE)</f>
        <v>0.61904761904761907</v>
      </c>
      <c r="O528" s="2">
        <f>VLOOKUP(J528,Calculos!$A$3:$D$72,3,FALSE)</f>
        <v>0.44315803244374685</v>
      </c>
      <c r="P528" s="5">
        <f>IF(VLOOKUP(J528,Calculos!$A$3:$D$68,3,FALSE)&gt;M528,0,1)</f>
        <v>1</v>
      </c>
    </row>
    <row r="529" spans="1:16">
      <c r="A529" t="s">
        <v>78</v>
      </c>
      <c r="B529">
        <v>4</v>
      </c>
      <c r="C529" t="s">
        <v>26</v>
      </c>
      <c r="D529">
        <v>23</v>
      </c>
      <c r="E529">
        <v>14</v>
      </c>
      <c r="F529">
        <v>6</v>
      </c>
      <c r="G529">
        <v>5</v>
      </c>
      <c r="H529">
        <v>3</v>
      </c>
      <c r="I529" t="str">
        <f>VLOOKUP(C529,Aux_Club!$G$3:$H$67,2,FALSE)</f>
        <v>Rosario Central</v>
      </c>
      <c r="J529">
        <f>VLOOKUP(A529,Aux_Torneo!$A$2:$C$39,3,FALSE)</f>
        <v>23</v>
      </c>
      <c r="K529">
        <f>_xlfn.XLOOKUP(A529,Aux_Torneo!A:A,Aux_Torneo!D:D)</f>
        <v>14</v>
      </c>
      <c r="L529" t="str">
        <f>_xlfn.XLOOKUP(A529,Aux_Torneo!A:A,Aux_Torneo!B:B)</f>
        <v>Con</v>
      </c>
      <c r="M529" s="2">
        <f t="shared" si="8"/>
        <v>0.54761904761904767</v>
      </c>
      <c r="N529" s="2">
        <f>VLOOKUP(J529,Calculos!$A$3:$D$67,2,FALSE)</f>
        <v>0.61904761904761907</v>
      </c>
      <c r="O529" s="2">
        <f>VLOOKUP(J529,Calculos!$A$3:$D$72,3,FALSE)</f>
        <v>0.44315803244374685</v>
      </c>
      <c r="P529" s="5">
        <f>IF(VLOOKUP(J529,Calculos!$A$3:$D$68,3,FALSE)&gt;M529,0,1)</f>
        <v>1</v>
      </c>
    </row>
    <row r="530" spans="1:16">
      <c r="A530" t="s">
        <v>78</v>
      </c>
      <c r="B530">
        <v>5</v>
      </c>
      <c r="C530" t="s">
        <v>20</v>
      </c>
      <c r="D530">
        <v>23</v>
      </c>
      <c r="E530">
        <v>14</v>
      </c>
      <c r="F530">
        <v>6</v>
      </c>
      <c r="G530">
        <v>5</v>
      </c>
      <c r="H530">
        <v>3</v>
      </c>
      <c r="I530" t="str">
        <f>VLOOKUP(C530,Aux_Club!$G$3:$H$67,2,FALSE)</f>
        <v>Independiente</v>
      </c>
      <c r="J530">
        <f>VLOOKUP(A530,Aux_Torneo!$A$2:$C$39,3,FALSE)</f>
        <v>23</v>
      </c>
      <c r="K530">
        <f>_xlfn.XLOOKUP(A530,Aux_Torneo!A:A,Aux_Torneo!D:D)</f>
        <v>14</v>
      </c>
      <c r="L530" t="str">
        <f>_xlfn.XLOOKUP(A530,Aux_Torneo!A:A,Aux_Torneo!B:B)</f>
        <v>Con</v>
      </c>
      <c r="M530" s="2">
        <f t="shared" si="8"/>
        <v>0.54761904761904767</v>
      </c>
      <c r="N530" s="2">
        <f>VLOOKUP(J530,Calculos!$A$3:$D$67,2,FALSE)</f>
        <v>0.61904761904761907</v>
      </c>
      <c r="O530" s="2">
        <f>VLOOKUP(J530,Calculos!$A$3:$D$72,3,FALSE)</f>
        <v>0.44315803244374685</v>
      </c>
      <c r="P530" s="5">
        <f>IF(VLOOKUP(J530,Calculos!$A$3:$D$68,3,FALSE)&gt;M530,0,1)</f>
        <v>1</v>
      </c>
    </row>
    <row r="531" spans="1:16">
      <c r="A531" t="s">
        <v>78</v>
      </c>
      <c r="B531">
        <v>6</v>
      </c>
      <c r="C531" t="s">
        <v>21</v>
      </c>
      <c r="D531">
        <v>22</v>
      </c>
      <c r="E531">
        <v>14</v>
      </c>
      <c r="F531">
        <v>6</v>
      </c>
      <c r="G531">
        <v>4</v>
      </c>
      <c r="H531">
        <v>4</v>
      </c>
      <c r="I531" t="str">
        <f>VLOOKUP(C531,Aux_Club!$G$3:$H$67,2,FALSE)</f>
        <v>Velez</v>
      </c>
      <c r="J531">
        <f>VLOOKUP(A531,Aux_Torneo!$A$2:$C$39,3,FALSE)</f>
        <v>23</v>
      </c>
      <c r="K531">
        <f>_xlfn.XLOOKUP(A531,Aux_Torneo!A:A,Aux_Torneo!D:D)</f>
        <v>14</v>
      </c>
      <c r="L531" t="str">
        <f>_xlfn.XLOOKUP(A531,Aux_Torneo!A:A,Aux_Torneo!B:B)</f>
        <v>Con</v>
      </c>
      <c r="M531" s="2">
        <f t="shared" si="8"/>
        <v>0.52380952380952384</v>
      </c>
      <c r="N531" s="2">
        <f>VLOOKUP(J531,Calculos!$A$3:$D$67,2,FALSE)</f>
        <v>0.61904761904761907</v>
      </c>
      <c r="O531" s="2">
        <f>VLOOKUP(J531,Calculos!$A$3:$D$72,3,FALSE)</f>
        <v>0.44315803244374685</v>
      </c>
      <c r="P531" s="5">
        <f>IF(VLOOKUP(J531,Calculos!$A$3:$D$68,3,FALSE)&gt;M531,0,1)</f>
        <v>1</v>
      </c>
    </row>
    <row r="532" spans="1:16">
      <c r="A532" t="s">
        <v>78</v>
      </c>
      <c r="B532">
        <v>7</v>
      </c>
      <c r="C532" t="s">
        <v>77</v>
      </c>
      <c r="D532">
        <v>20</v>
      </c>
      <c r="E532">
        <v>14</v>
      </c>
      <c r="F532">
        <v>4</v>
      </c>
      <c r="G532">
        <v>8</v>
      </c>
      <c r="H532">
        <v>2</v>
      </c>
      <c r="I532" t="str">
        <f>VLOOKUP(C532,Aux_Club!$G$3:$H$67,2,FALSE)</f>
        <v>Instituto</v>
      </c>
      <c r="J532">
        <f>VLOOKUP(A532,Aux_Torneo!$A$2:$C$39,3,FALSE)</f>
        <v>23</v>
      </c>
      <c r="K532">
        <f>_xlfn.XLOOKUP(A532,Aux_Torneo!A:A,Aux_Torneo!D:D)</f>
        <v>14</v>
      </c>
      <c r="L532" t="str">
        <f>_xlfn.XLOOKUP(A532,Aux_Torneo!A:A,Aux_Torneo!B:B)</f>
        <v>Con</v>
      </c>
      <c r="M532" s="2">
        <f t="shared" si="8"/>
        <v>0.47619047619047616</v>
      </c>
      <c r="N532" s="2">
        <f>VLOOKUP(J532,Calculos!$A$3:$D$67,2,FALSE)</f>
        <v>0.61904761904761907</v>
      </c>
      <c r="O532" s="2">
        <f>VLOOKUP(J532,Calculos!$A$3:$D$72,3,FALSE)</f>
        <v>0.44315803244374685</v>
      </c>
      <c r="P532" s="5">
        <f>IF(VLOOKUP(J532,Calculos!$A$3:$D$68,3,FALSE)&gt;M532,0,1)</f>
        <v>1</v>
      </c>
    </row>
    <row r="533" spans="1:16">
      <c r="A533" t="s">
        <v>78</v>
      </c>
      <c r="B533">
        <v>8</v>
      </c>
      <c r="C533" t="s">
        <v>19</v>
      </c>
      <c r="D533">
        <v>20</v>
      </c>
      <c r="E533">
        <v>14</v>
      </c>
      <c r="F533">
        <v>6</v>
      </c>
      <c r="G533">
        <v>2</v>
      </c>
      <c r="H533">
        <v>6</v>
      </c>
      <c r="I533" t="str">
        <f>VLOOKUP(C533,Aux_Club!$G$3:$H$67,2,FALSE)</f>
        <v>Colon</v>
      </c>
      <c r="J533">
        <f>VLOOKUP(A533,Aux_Torneo!$A$2:$C$39,3,FALSE)</f>
        <v>23</v>
      </c>
      <c r="K533">
        <f>_xlfn.XLOOKUP(A533,Aux_Torneo!A:A,Aux_Torneo!D:D)</f>
        <v>14</v>
      </c>
      <c r="L533" t="str">
        <f>_xlfn.XLOOKUP(A533,Aux_Torneo!A:A,Aux_Torneo!B:B)</f>
        <v>Con</v>
      </c>
      <c r="M533" s="2">
        <f t="shared" si="8"/>
        <v>0.47619047619047616</v>
      </c>
      <c r="N533" s="2">
        <f>VLOOKUP(J533,Calculos!$A$3:$D$67,2,FALSE)</f>
        <v>0.61904761904761907</v>
      </c>
      <c r="O533" s="2">
        <f>VLOOKUP(J533,Calculos!$A$3:$D$72,3,FALSE)</f>
        <v>0.44315803244374685</v>
      </c>
      <c r="P533" s="5">
        <f>IF(VLOOKUP(J533,Calculos!$A$3:$D$68,3,FALSE)&gt;M533,0,1)</f>
        <v>1</v>
      </c>
    </row>
    <row r="534" spans="1:16">
      <c r="A534" t="s">
        <v>78</v>
      </c>
      <c r="B534">
        <v>9</v>
      </c>
      <c r="C534" t="s">
        <v>64</v>
      </c>
      <c r="D534">
        <v>17</v>
      </c>
      <c r="E534">
        <v>14</v>
      </c>
      <c r="F534">
        <v>4</v>
      </c>
      <c r="G534">
        <v>5</v>
      </c>
      <c r="H534">
        <v>5</v>
      </c>
      <c r="I534" t="str">
        <f>VLOOKUP(C534,Aux_Club!$G$3:$H$67,2,FALSE)</f>
        <v>Talleres (C)</v>
      </c>
      <c r="J534">
        <f>VLOOKUP(A534,Aux_Torneo!$A$2:$C$39,3,FALSE)</f>
        <v>23</v>
      </c>
      <c r="K534">
        <f>_xlfn.XLOOKUP(A534,Aux_Torneo!A:A,Aux_Torneo!D:D)</f>
        <v>14</v>
      </c>
      <c r="L534" t="str">
        <f>_xlfn.XLOOKUP(A534,Aux_Torneo!A:A,Aux_Torneo!B:B)</f>
        <v>Con</v>
      </c>
      <c r="M534" s="2">
        <f t="shared" si="8"/>
        <v>0.40476190476190477</v>
      </c>
      <c r="N534" s="2">
        <f>VLOOKUP(J534,Calculos!$A$3:$D$67,2,FALSE)</f>
        <v>0.61904761904761907</v>
      </c>
      <c r="O534" s="2">
        <f>VLOOKUP(J534,Calculos!$A$3:$D$72,3,FALSE)</f>
        <v>0.44315803244374685</v>
      </c>
      <c r="P534" s="5">
        <f>IF(VLOOKUP(J534,Calculos!$A$3:$D$68,3,FALSE)&gt;M534,0,1)</f>
        <v>0</v>
      </c>
    </row>
    <row r="535" spans="1:16">
      <c r="A535" t="s">
        <v>78</v>
      </c>
      <c r="B535">
        <v>10</v>
      </c>
      <c r="C535" t="s">
        <v>29</v>
      </c>
      <c r="D535">
        <v>17</v>
      </c>
      <c r="E535">
        <v>14</v>
      </c>
      <c r="F535">
        <v>4</v>
      </c>
      <c r="G535">
        <v>5</v>
      </c>
      <c r="H535">
        <v>5</v>
      </c>
      <c r="I535" t="str">
        <f>VLOOKUP(C535,Aux_Club!$G$3:$H$67,2,FALSE)</f>
        <v>Atl Tucuman</v>
      </c>
      <c r="J535">
        <f>VLOOKUP(A535,Aux_Torneo!$A$2:$C$39,3,FALSE)</f>
        <v>23</v>
      </c>
      <c r="K535">
        <f>_xlfn.XLOOKUP(A535,Aux_Torneo!A:A,Aux_Torneo!D:D)</f>
        <v>14</v>
      </c>
      <c r="L535" t="str">
        <f>_xlfn.XLOOKUP(A535,Aux_Torneo!A:A,Aux_Torneo!B:B)</f>
        <v>Con</v>
      </c>
      <c r="M535" s="2">
        <f t="shared" si="8"/>
        <v>0.40476190476190477</v>
      </c>
      <c r="N535" s="2">
        <f>VLOOKUP(J535,Calculos!$A$3:$D$67,2,FALSE)</f>
        <v>0.61904761904761907</v>
      </c>
      <c r="O535" s="2">
        <f>VLOOKUP(J535,Calculos!$A$3:$D$72,3,FALSE)</f>
        <v>0.44315803244374685</v>
      </c>
      <c r="P535" s="5">
        <f>IF(VLOOKUP(J535,Calculos!$A$3:$D$68,3,FALSE)&gt;M535,0,1)</f>
        <v>0</v>
      </c>
    </row>
    <row r="536" spans="1:16">
      <c r="A536" t="s">
        <v>78</v>
      </c>
      <c r="B536">
        <v>11</v>
      </c>
      <c r="C536" t="s">
        <v>34</v>
      </c>
      <c r="D536">
        <v>15</v>
      </c>
      <c r="E536">
        <v>14</v>
      </c>
      <c r="F536">
        <v>4</v>
      </c>
      <c r="G536">
        <v>3</v>
      </c>
      <c r="H536">
        <v>7</v>
      </c>
      <c r="I536" t="str">
        <f>VLOOKUP(C536,Aux_Club!$G$3:$H$67,2,FALSE)</f>
        <v>Gimnasia (LP)</v>
      </c>
      <c r="J536">
        <f>VLOOKUP(A536,Aux_Torneo!$A$2:$C$39,3,FALSE)</f>
        <v>23</v>
      </c>
      <c r="K536">
        <f>_xlfn.XLOOKUP(A536,Aux_Torneo!A:A,Aux_Torneo!D:D)</f>
        <v>14</v>
      </c>
      <c r="L536" t="str">
        <f>_xlfn.XLOOKUP(A536,Aux_Torneo!A:A,Aux_Torneo!B:B)</f>
        <v>Con</v>
      </c>
      <c r="M536" s="2">
        <f t="shared" si="8"/>
        <v>0.35714285714285715</v>
      </c>
      <c r="N536" s="2">
        <f>VLOOKUP(J536,Calculos!$A$3:$D$67,2,FALSE)</f>
        <v>0.61904761904761907</v>
      </c>
      <c r="O536" s="2">
        <f>VLOOKUP(J536,Calculos!$A$3:$D$72,3,FALSE)</f>
        <v>0.44315803244374685</v>
      </c>
      <c r="P536" s="5">
        <f>IF(VLOOKUP(J536,Calculos!$A$3:$D$68,3,FALSE)&gt;M536,0,1)</f>
        <v>0</v>
      </c>
    </row>
    <row r="537" spans="1:16">
      <c r="A537" t="s">
        <v>78</v>
      </c>
      <c r="B537">
        <v>12</v>
      </c>
      <c r="C537" t="s">
        <v>22</v>
      </c>
      <c r="D537">
        <v>14</v>
      </c>
      <c r="E537">
        <v>13</v>
      </c>
      <c r="F537">
        <v>3</v>
      </c>
      <c r="G537">
        <v>4</v>
      </c>
      <c r="H537">
        <v>6</v>
      </c>
      <c r="I537" t="str">
        <f>VLOOKUP(C537,Aux_Club!$G$3:$H$67,2,FALSE)</f>
        <v>Argentinos</v>
      </c>
      <c r="J537">
        <f>VLOOKUP(A537,Aux_Torneo!$A$2:$C$39,3,FALSE)</f>
        <v>23</v>
      </c>
      <c r="K537">
        <f>_xlfn.XLOOKUP(A537,Aux_Torneo!A:A,Aux_Torneo!D:D)</f>
        <v>14</v>
      </c>
      <c r="L537" t="str">
        <f>_xlfn.XLOOKUP(A537,Aux_Torneo!A:A,Aux_Torneo!B:B)</f>
        <v>Con</v>
      </c>
      <c r="M537" s="2">
        <f t="shared" si="8"/>
        <v>0.35897435897435898</v>
      </c>
      <c r="N537" s="2">
        <f>VLOOKUP(J537,Calculos!$A$3:$D$67,2,FALSE)</f>
        <v>0.61904761904761907</v>
      </c>
      <c r="O537" s="2">
        <f>VLOOKUP(J537,Calculos!$A$3:$D$72,3,FALSE)</f>
        <v>0.44315803244374685</v>
      </c>
      <c r="P537" s="5">
        <f>IF(VLOOKUP(J537,Calculos!$A$3:$D$68,3,FALSE)&gt;M537,0,1)</f>
        <v>0</v>
      </c>
    </row>
    <row r="538" spans="1:16">
      <c r="A538" t="s">
        <v>78</v>
      </c>
      <c r="B538">
        <v>13</v>
      </c>
      <c r="C538" t="s">
        <v>28</v>
      </c>
      <c r="D538">
        <v>13</v>
      </c>
      <c r="E538">
        <v>14</v>
      </c>
      <c r="F538">
        <v>3</v>
      </c>
      <c r="G538">
        <v>4</v>
      </c>
      <c r="H538">
        <v>7</v>
      </c>
      <c r="I538" t="str">
        <f>VLOOKUP(C538,Aux_Club!$G$3:$H$67,2,FALSE)</f>
        <v>Arsenal</v>
      </c>
      <c r="J538">
        <f>VLOOKUP(A538,Aux_Torneo!$A$2:$C$39,3,FALSE)</f>
        <v>23</v>
      </c>
      <c r="K538">
        <f>_xlfn.XLOOKUP(A538,Aux_Torneo!A:A,Aux_Torneo!D:D)</f>
        <v>14</v>
      </c>
      <c r="L538" t="str">
        <f>_xlfn.XLOOKUP(A538,Aux_Torneo!A:A,Aux_Torneo!B:B)</f>
        <v>Con</v>
      </c>
      <c r="M538" s="2">
        <f t="shared" si="8"/>
        <v>0.30952380952380953</v>
      </c>
      <c r="N538" s="2">
        <f>VLOOKUP(J538,Calculos!$A$3:$D$67,2,FALSE)</f>
        <v>0.61904761904761907</v>
      </c>
      <c r="O538" s="2">
        <f>VLOOKUP(J538,Calculos!$A$3:$D$72,3,FALSE)</f>
        <v>0.44315803244374685</v>
      </c>
      <c r="P538" s="5">
        <f>IF(VLOOKUP(J538,Calculos!$A$3:$D$68,3,FALSE)&gt;M538,0,1)</f>
        <v>0</v>
      </c>
    </row>
    <row r="539" spans="1:16">
      <c r="A539" t="s">
        <v>78</v>
      </c>
      <c r="B539">
        <v>14</v>
      </c>
      <c r="C539" t="s">
        <v>73</v>
      </c>
      <c r="D539">
        <v>14</v>
      </c>
      <c r="E539">
        <v>13</v>
      </c>
      <c r="F539">
        <v>3</v>
      </c>
      <c r="G539">
        <v>4</v>
      </c>
      <c r="H539">
        <v>6</v>
      </c>
      <c r="I539" t="str">
        <f>VLOOKUP(C539,Aux_Club!$G$3:$H$67,2,FALSE)</f>
        <v>Barracas Central</v>
      </c>
      <c r="J539">
        <f>VLOOKUP(A539,Aux_Torneo!$A$2:$C$39,3,FALSE)</f>
        <v>23</v>
      </c>
      <c r="K539">
        <f>_xlfn.XLOOKUP(A539,Aux_Torneo!A:A,Aux_Torneo!D:D)</f>
        <v>14</v>
      </c>
      <c r="L539" t="str">
        <f>_xlfn.XLOOKUP(A539,Aux_Torneo!A:A,Aux_Torneo!B:B)</f>
        <v>Con</v>
      </c>
      <c r="M539" s="2">
        <f t="shared" si="8"/>
        <v>0.35897435897435898</v>
      </c>
      <c r="N539" s="2">
        <f>VLOOKUP(J539,Calculos!$A$3:$D$67,2,FALSE)</f>
        <v>0.61904761904761907</v>
      </c>
      <c r="O539" s="2">
        <f>VLOOKUP(J539,Calculos!$A$3:$D$72,3,FALSE)</f>
        <v>0.44315803244374685</v>
      </c>
      <c r="P539" s="5">
        <f>IF(VLOOKUP(J539,Calculos!$A$3:$D$68,3,FALSE)&gt;M539,0,1)</f>
        <v>0</v>
      </c>
    </row>
    <row r="540" spans="1:16">
      <c r="A540" t="s">
        <v>78</v>
      </c>
      <c r="B540">
        <v>1</v>
      </c>
      <c r="C540" t="s">
        <v>33</v>
      </c>
      <c r="D540">
        <v>22</v>
      </c>
      <c r="E540">
        <v>14</v>
      </c>
      <c r="F540">
        <v>5</v>
      </c>
      <c r="G540">
        <v>7</v>
      </c>
      <c r="H540">
        <v>1</v>
      </c>
      <c r="I540" t="str">
        <f>VLOOKUP(C540,Aux_Club!$G$3:$H$67,2,FALSE)</f>
        <v>Godoy Cruz</v>
      </c>
      <c r="J540">
        <f>VLOOKUP(A540,Aux_Torneo!$A$2:$C$39,3,FALSE)</f>
        <v>23</v>
      </c>
      <c r="K540">
        <f>_xlfn.XLOOKUP(A540,Aux_Torneo!A:A,Aux_Torneo!D:D)</f>
        <v>14</v>
      </c>
      <c r="L540" t="str">
        <f>_xlfn.XLOOKUP(A540,Aux_Torneo!A:A,Aux_Torneo!B:B)</f>
        <v>Con</v>
      </c>
      <c r="M540" s="2">
        <f t="shared" si="8"/>
        <v>0.52380952380952384</v>
      </c>
      <c r="N540" s="2">
        <f>VLOOKUP(J540,Calculos!$A$3:$D$67,2,FALSE)</f>
        <v>0.61904761904761907</v>
      </c>
      <c r="O540" s="2">
        <f>VLOOKUP(J540,Calculos!$A$3:$D$72,3,FALSE)</f>
        <v>0.44315803244374685</v>
      </c>
      <c r="P540" s="5">
        <f>IF(VLOOKUP(J540,Calculos!$A$3:$D$68,3,FALSE)&gt;M540,0,1)</f>
        <v>1</v>
      </c>
    </row>
    <row r="541" spans="1:16">
      <c r="A541" t="s">
        <v>78</v>
      </c>
      <c r="B541">
        <v>2</v>
      </c>
      <c r="C541" t="s">
        <v>44</v>
      </c>
      <c r="D541">
        <v>21</v>
      </c>
      <c r="E541">
        <v>14</v>
      </c>
      <c r="F541">
        <v>5</v>
      </c>
      <c r="G541">
        <v>6</v>
      </c>
      <c r="H541">
        <v>2</v>
      </c>
      <c r="I541" t="str">
        <f>VLOOKUP(C541,Aux_Club!$G$3:$H$67,2,FALSE)</f>
        <v>Belgrano</v>
      </c>
      <c r="J541">
        <f>VLOOKUP(A541,Aux_Torneo!$A$2:$C$39,3,FALSE)</f>
        <v>23</v>
      </c>
      <c r="K541">
        <f>_xlfn.XLOOKUP(A541,Aux_Torneo!A:A,Aux_Torneo!D:D)</f>
        <v>14</v>
      </c>
      <c r="L541" t="str">
        <f>_xlfn.XLOOKUP(A541,Aux_Torneo!A:A,Aux_Torneo!B:B)</f>
        <v>Con</v>
      </c>
      <c r="M541" s="2">
        <f t="shared" si="8"/>
        <v>0.5</v>
      </c>
      <c r="N541" s="2">
        <f>VLOOKUP(J541,Calculos!$A$3:$D$67,2,FALSE)</f>
        <v>0.61904761904761907</v>
      </c>
      <c r="O541" s="2">
        <f>VLOOKUP(J541,Calculos!$A$3:$D$72,3,FALSE)</f>
        <v>0.44315803244374685</v>
      </c>
      <c r="P541" s="5">
        <f>IF(VLOOKUP(J541,Calculos!$A$3:$D$68,3,FALSE)&gt;M541,0,1)</f>
        <v>1</v>
      </c>
    </row>
    <row r="542" spans="1:16">
      <c r="A542" t="s">
        <v>78</v>
      </c>
      <c r="B542">
        <v>3</v>
      </c>
      <c r="C542" t="s">
        <v>32</v>
      </c>
      <c r="D542">
        <v>24</v>
      </c>
      <c r="E542">
        <v>14</v>
      </c>
      <c r="F542">
        <v>5</v>
      </c>
      <c r="G542">
        <v>6</v>
      </c>
      <c r="H542">
        <v>2</v>
      </c>
      <c r="I542" t="str">
        <f>VLOOKUP(C542,Aux_Club!$G$3:$H$67,2,FALSE)</f>
        <v>Racing Club</v>
      </c>
      <c r="J542">
        <f>VLOOKUP(A542,Aux_Torneo!$A$2:$C$39,3,FALSE)</f>
        <v>23</v>
      </c>
      <c r="K542">
        <f>_xlfn.XLOOKUP(A542,Aux_Torneo!A:A,Aux_Torneo!D:D)</f>
        <v>14</v>
      </c>
      <c r="L542" t="str">
        <f>_xlfn.XLOOKUP(A542,Aux_Torneo!A:A,Aux_Torneo!B:B)</f>
        <v>Con</v>
      </c>
      <c r="M542" s="2">
        <f t="shared" si="8"/>
        <v>0.5714285714285714</v>
      </c>
      <c r="N542" s="2">
        <f>VLOOKUP(J542,Calculos!$A$3:$D$67,2,FALSE)</f>
        <v>0.61904761904761907</v>
      </c>
      <c r="O542" s="2">
        <f>VLOOKUP(J542,Calculos!$A$3:$D$72,3,FALSE)</f>
        <v>0.44315803244374685</v>
      </c>
      <c r="P542" s="5">
        <f>IF(VLOOKUP(J542,Calculos!$A$3:$D$68,3,FALSE)&gt;M542,0,1)</f>
        <v>1</v>
      </c>
    </row>
    <row r="543" spans="1:16">
      <c r="A543" t="s">
        <v>78</v>
      </c>
      <c r="B543">
        <v>4</v>
      </c>
      <c r="C543" t="s">
        <v>71</v>
      </c>
      <c r="D543">
        <v>20</v>
      </c>
      <c r="E543">
        <v>14</v>
      </c>
      <c r="F543">
        <v>5</v>
      </c>
      <c r="G543">
        <v>5</v>
      </c>
      <c r="H543">
        <v>4</v>
      </c>
      <c r="I543" t="str">
        <f>VLOOKUP(C543,Aux_Club!$G$3:$H$67,2,FALSE)</f>
        <v>Platense</v>
      </c>
      <c r="J543">
        <f>VLOOKUP(A543,Aux_Torneo!$A$2:$C$39,3,FALSE)</f>
        <v>23</v>
      </c>
      <c r="K543">
        <f>_xlfn.XLOOKUP(A543,Aux_Torneo!A:A,Aux_Torneo!D:D)</f>
        <v>14</v>
      </c>
      <c r="L543" t="str">
        <f>_xlfn.XLOOKUP(A543,Aux_Torneo!A:A,Aux_Torneo!B:B)</f>
        <v>Con</v>
      </c>
      <c r="M543" s="2">
        <f t="shared" si="8"/>
        <v>0.47619047619047616</v>
      </c>
      <c r="N543" s="2">
        <f>VLOOKUP(J543,Calculos!$A$3:$D$67,2,FALSE)</f>
        <v>0.61904761904761907</v>
      </c>
      <c r="O543" s="2">
        <f>VLOOKUP(J543,Calculos!$A$3:$D$72,3,FALSE)</f>
        <v>0.44315803244374685</v>
      </c>
      <c r="P543" s="5">
        <f>IF(VLOOKUP(J543,Calculos!$A$3:$D$68,3,FALSE)&gt;M543,0,1)</f>
        <v>1</v>
      </c>
    </row>
    <row r="544" spans="1:16">
      <c r="A544" t="s">
        <v>78</v>
      </c>
      <c r="B544">
        <v>5</v>
      </c>
      <c r="C544" t="s">
        <v>69</v>
      </c>
      <c r="D544">
        <v>19</v>
      </c>
      <c r="E544">
        <v>14</v>
      </c>
      <c r="F544">
        <v>5</v>
      </c>
      <c r="G544">
        <v>4</v>
      </c>
      <c r="H544">
        <v>4</v>
      </c>
      <c r="I544" t="str">
        <f>VLOOKUP(C544,Aux_Club!$G$3:$H$67,2,FALSE)</f>
        <v>Central Cba (SdE)</v>
      </c>
      <c r="J544">
        <f>VLOOKUP(A544,Aux_Torneo!$A$2:$C$39,3,FALSE)</f>
        <v>23</v>
      </c>
      <c r="K544">
        <f>_xlfn.XLOOKUP(A544,Aux_Torneo!A:A,Aux_Torneo!D:D)</f>
        <v>14</v>
      </c>
      <c r="L544" t="str">
        <f>_xlfn.XLOOKUP(A544,Aux_Torneo!A:A,Aux_Torneo!B:B)</f>
        <v>Con</v>
      </c>
      <c r="M544" s="2">
        <f t="shared" si="8"/>
        <v>0.45238095238095238</v>
      </c>
      <c r="N544" s="2">
        <f>VLOOKUP(J544,Calculos!$A$3:$D$67,2,FALSE)</f>
        <v>0.61904761904761907</v>
      </c>
      <c r="O544" s="2">
        <f>VLOOKUP(J544,Calculos!$A$3:$D$72,3,FALSE)</f>
        <v>0.44315803244374685</v>
      </c>
      <c r="P544" s="5">
        <f>IF(VLOOKUP(J544,Calculos!$A$3:$D$68,3,FALSE)&gt;M544,0,1)</f>
        <v>1</v>
      </c>
    </row>
    <row r="545" spans="1:16">
      <c r="A545" t="s">
        <v>78</v>
      </c>
      <c r="B545">
        <v>6</v>
      </c>
      <c r="C545" t="s">
        <v>57</v>
      </c>
      <c r="D545">
        <v>16</v>
      </c>
      <c r="E545">
        <v>14</v>
      </c>
      <c r="F545">
        <v>3</v>
      </c>
      <c r="G545">
        <v>7</v>
      </c>
      <c r="H545">
        <v>4</v>
      </c>
      <c r="I545" t="str">
        <f>VLOOKUP(C545,Aux_Club!$G$3:$H$67,2,FALSE)</f>
        <v>Sarmiento (J)</v>
      </c>
      <c r="J545">
        <f>VLOOKUP(A545,Aux_Torneo!$A$2:$C$39,3,FALSE)</f>
        <v>23</v>
      </c>
      <c r="K545">
        <f>_xlfn.XLOOKUP(A545,Aux_Torneo!A:A,Aux_Torneo!D:D)</f>
        <v>14</v>
      </c>
      <c r="L545" t="str">
        <f>_xlfn.XLOOKUP(A545,Aux_Torneo!A:A,Aux_Torneo!B:B)</f>
        <v>Con</v>
      </c>
      <c r="M545" s="2">
        <f t="shared" si="8"/>
        <v>0.38095238095238093</v>
      </c>
      <c r="N545" s="2">
        <f>VLOOKUP(J545,Calculos!$A$3:$D$67,2,FALSE)</f>
        <v>0.61904761904761907</v>
      </c>
      <c r="O545" s="2">
        <f>VLOOKUP(J545,Calculos!$A$3:$D$72,3,FALSE)</f>
        <v>0.44315803244374685</v>
      </c>
      <c r="P545" s="5">
        <f>IF(VLOOKUP(J545,Calculos!$A$3:$D$68,3,FALSE)&gt;M545,0,1)</f>
        <v>0</v>
      </c>
    </row>
    <row r="546" spans="1:16">
      <c r="A546" t="s">
        <v>78</v>
      </c>
      <c r="B546">
        <v>7</v>
      </c>
      <c r="C546" t="s">
        <v>24</v>
      </c>
      <c r="D546">
        <v>17</v>
      </c>
      <c r="E546">
        <v>14</v>
      </c>
      <c r="F546">
        <v>4</v>
      </c>
      <c r="G546">
        <v>4</v>
      </c>
      <c r="H546">
        <v>5</v>
      </c>
      <c r="I546" t="str">
        <f>VLOOKUP(C546,Aux_Club!$G$3:$H$67,2,FALSE)</f>
        <v>Estudiantes (LP)</v>
      </c>
      <c r="J546">
        <f>VLOOKUP(A546,Aux_Torneo!$A$2:$C$39,3,FALSE)</f>
        <v>23</v>
      </c>
      <c r="K546">
        <f>_xlfn.XLOOKUP(A546,Aux_Torneo!A:A,Aux_Torneo!D:D)</f>
        <v>14</v>
      </c>
      <c r="L546" t="str">
        <f>_xlfn.XLOOKUP(A546,Aux_Torneo!A:A,Aux_Torneo!B:B)</f>
        <v>Con</v>
      </c>
      <c r="M546" s="2">
        <f t="shared" si="8"/>
        <v>0.40476190476190477</v>
      </c>
      <c r="N546" s="2">
        <f>VLOOKUP(J546,Calculos!$A$3:$D$67,2,FALSE)</f>
        <v>0.61904761904761907</v>
      </c>
      <c r="O546" s="2">
        <f>VLOOKUP(J546,Calculos!$A$3:$D$72,3,FALSE)</f>
        <v>0.44315803244374685</v>
      </c>
      <c r="P546" s="5">
        <f>IF(VLOOKUP(J546,Calculos!$A$3:$D$68,3,FALSE)&gt;M546,0,1)</f>
        <v>0</v>
      </c>
    </row>
    <row r="547" spans="1:16">
      <c r="A547" t="s">
        <v>78</v>
      </c>
      <c r="B547">
        <v>8</v>
      </c>
      <c r="C547" t="s">
        <v>47</v>
      </c>
      <c r="D547">
        <v>16</v>
      </c>
      <c r="E547">
        <v>14</v>
      </c>
      <c r="F547">
        <v>3</v>
      </c>
      <c r="G547">
        <v>7</v>
      </c>
      <c r="H547">
        <v>4</v>
      </c>
      <c r="I547" t="str">
        <f>VLOOKUP(C547,Aux_Club!$G$3:$H$67,2,FALSE)</f>
        <v>Union</v>
      </c>
      <c r="J547">
        <f>VLOOKUP(A547,Aux_Torneo!$A$2:$C$39,3,FALSE)</f>
        <v>23</v>
      </c>
      <c r="K547">
        <f>_xlfn.XLOOKUP(A547,Aux_Torneo!A:A,Aux_Torneo!D:D)</f>
        <v>14</v>
      </c>
      <c r="L547" t="str">
        <f>_xlfn.XLOOKUP(A547,Aux_Torneo!A:A,Aux_Torneo!B:B)</f>
        <v>Con</v>
      </c>
      <c r="M547" s="2">
        <f t="shared" si="8"/>
        <v>0.38095238095238093</v>
      </c>
      <c r="N547" s="2">
        <f>VLOOKUP(J547,Calculos!$A$3:$D$67,2,FALSE)</f>
        <v>0.61904761904761907</v>
      </c>
      <c r="O547" s="2">
        <f>VLOOKUP(J547,Calculos!$A$3:$D$72,3,FALSE)</f>
        <v>0.44315803244374685</v>
      </c>
      <c r="P547" s="5">
        <f>IF(VLOOKUP(J547,Calculos!$A$3:$D$68,3,FALSE)&gt;M547,0,1)</f>
        <v>0</v>
      </c>
    </row>
    <row r="548" spans="1:16">
      <c r="A548" t="s">
        <v>78</v>
      </c>
      <c r="B548">
        <v>9</v>
      </c>
      <c r="C548" t="s">
        <v>18</v>
      </c>
      <c r="D548">
        <v>18</v>
      </c>
      <c r="E548">
        <v>14</v>
      </c>
      <c r="F548">
        <v>4</v>
      </c>
      <c r="G548">
        <v>3</v>
      </c>
      <c r="H548">
        <v>6</v>
      </c>
      <c r="I548" t="str">
        <f>VLOOKUP(C548,Aux_Club!$G$3:$H$67,2,FALSE)</f>
        <v>Newells</v>
      </c>
      <c r="J548">
        <f>VLOOKUP(A548,Aux_Torneo!$A$2:$C$39,3,FALSE)</f>
        <v>23</v>
      </c>
      <c r="K548">
        <f>_xlfn.XLOOKUP(A548,Aux_Torneo!A:A,Aux_Torneo!D:D)</f>
        <v>14</v>
      </c>
      <c r="L548" t="str">
        <f>_xlfn.XLOOKUP(A548,Aux_Torneo!A:A,Aux_Torneo!B:B)</f>
        <v>Con</v>
      </c>
      <c r="M548" s="2">
        <f t="shared" si="8"/>
        <v>0.42857142857142855</v>
      </c>
      <c r="N548" s="2">
        <f>VLOOKUP(J548,Calculos!$A$3:$D$67,2,FALSE)</f>
        <v>0.61904761904761907</v>
      </c>
      <c r="O548" s="2">
        <f>VLOOKUP(J548,Calculos!$A$3:$D$72,3,FALSE)</f>
        <v>0.44315803244374685</v>
      </c>
      <c r="P548" s="5">
        <f>IF(VLOOKUP(J548,Calculos!$A$3:$D$68,3,FALSE)&gt;M548,0,1)</f>
        <v>0</v>
      </c>
    </row>
    <row r="549" spans="1:16">
      <c r="A549" t="s">
        <v>78</v>
      </c>
      <c r="B549">
        <v>10</v>
      </c>
      <c r="C549" t="s">
        <v>27</v>
      </c>
      <c r="D549">
        <v>18</v>
      </c>
      <c r="E549">
        <v>14</v>
      </c>
      <c r="F549">
        <v>4</v>
      </c>
      <c r="G549">
        <v>3</v>
      </c>
      <c r="H549">
        <v>6</v>
      </c>
      <c r="I549" t="str">
        <f>VLOOKUP(C549,Aux_Club!$G$3:$H$67,2,FALSE)</f>
        <v>Boca Juniors</v>
      </c>
      <c r="J549">
        <f>VLOOKUP(A549,Aux_Torneo!$A$2:$C$39,3,FALSE)</f>
        <v>23</v>
      </c>
      <c r="K549">
        <f>_xlfn.XLOOKUP(A549,Aux_Torneo!A:A,Aux_Torneo!D:D)</f>
        <v>14</v>
      </c>
      <c r="L549" t="str">
        <f>_xlfn.XLOOKUP(A549,Aux_Torneo!A:A,Aux_Torneo!B:B)</f>
        <v>Con</v>
      </c>
      <c r="M549" s="2">
        <f t="shared" si="8"/>
        <v>0.42857142857142855</v>
      </c>
      <c r="N549" s="2">
        <f>VLOOKUP(J549,Calculos!$A$3:$D$67,2,FALSE)</f>
        <v>0.61904761904761907</v>
      </c>
      <c r="O549" s="2">
        <f>VLOOKUP(J549,Calculos!$A$3:$D$72,3,FALSE)</f>
        <v>0.44315803244374685</v>
      </c>
      <c r="P549" s="5">
        <f>IF(VLOOKUP(J549,Calculos!$A$3:$D$68,3,FALSE)&gt;M549,0,1)</f>
        <v>0</v>
      </c>
    </row>
    <row r="550" spans="1:16">
      <c r="A550" t="s">
        <v>78</v>
      </c>
      <c r="B550">
        <v>11</v>
      </c>
      <c r="C550" t="s">
        <v>23</v>
      </c>
      <c r="D550">
        <v>18</v>
      </c>
      <c r="E550">
        <v>14</v>
      </c>
      <c r="F550">
        <v>2</v>
      </c>
      <c r="G550">
        <v>9</v>
      </c>
      <c r="H550">
        <v>2</v>
      </c>
      <c r="I550" t="str">
        <f>VLOOKUP(C550,Aux_Club!$G$3:$H$67,2,FALSE)</f>
        <v>San Lorenzo</v>
      </c>
      <c r="J550">
        <f>VLOOKUP(A550,Aux_Torneo!$A$2:$C$39,3,FALSE)</f>
        <v>23</v>
      </c>
      <c r="K550">
        <f>_xlfn.XLOOKUP(A550,Aux_Torneo!A:A,Aux_Torneo!D:D)</f>
        <v>14</v>
      </c>
      <c r="L550" t="str">
        <f>_xlfn.XLOOKUP(A550,Aux_Torneo!A:A,Aux_Torneo!B:B)</f>
        <v>Con</v>
      </c>
      <c r="M550" s="2">
        <f t="shared" si="8"/>
        <v>0.42857142857142855</v>
      </c>
      <c r="N550" s="2">
        <f>VLOOKUP(J550,Calculos!$A$3:$D$67,2,FALSE)</f>
        <v>0.61904761904761907</v>
      </c>
      <c r="O550" s="2">
        <f>VLOOKUP(J550,Calculos!$A$3:$D$72,3,FALSE)</f>
        <v>0.44315803244374685</v>
      </c>
      <c r="P550" s="5">
        <f>IF(VLOOKUP(J550,Calculos!$A$3:$D$68,3,FALSE)&gt;M550,0,1)</f>
        <v>0</v>
      </c>
    </row>
    <row r="551" spans="1:16">
      <c r="A551" t="s">
        <v>78</v>
      </c>
      <c r="B551">
        <v>12</v>
      </c>
      <c r="C551" t="s">
        <v>54</v>
      </c>
      <c r="D551">
        <v>14</v>
      </c>
      <c r="E551">
        <v>14</v>
      </c>
      <c r="F551">
        <v>3</v>
      </c>
      <c r="G551">
        <v>5</v>
      </c>
      <c r="H551">
        <v>5</v>
      </c>
      <c r="I551" t="str">
        <f>VLOOKUP(C551,Aux_Club!$G$3:$H$67,2,FALSE)</f>
        <v>Def y Justicia</v>
      </c>
      <c r="J551">
        <f>VLOOKUP(A551,Aux_Torneo!$A$2:$C$39,3,FALSE)</f>
        <v>23</v>
      </c>
      <c r="K551">
        <f>_xlfn.XLOOKUP(A551,Aux_Torneo!A:A,Aux_Torneo!D:D)</f>
        <v>14</v>
      </c>
      <c r="L551" t="str">
        <f>_xlfn.XLOOKUP(A551,Aux_Torneo!A:A,Aux_Torneo!B:B)</f>
        <v>Con</v>
      </c>
      <c r="M551" s="2">
        <f t="shared" si="8"/>
        <v>0.33333333333333331</v>
      </c>
      <c r="N551" s="2">
        <f>VLOOKUP(J551,Calculos!$A$3:$D$67,2,FALSE)</f>
        <v>0.61904761904761907</v>
      </c>
      <c r="O551" s="2">
        <f>VLOOKUP(J551,Calculos!$A$3:$D$72,3,FALSE)</f>
        <v>0.44315803244374685</v>
      </c>
      <c r="P551" s="5">
        <f>IF(VLOOKUP(J551,Calculos!$A$3:$D$68,3,FALSE)&gt;M551,0,1)</f>
        <v>0</v>
      </c>
    </row>
    <row r="552" spans="1:16">
      <c r="A552" t="s">
        <v>78</v>
      </c>
      <c r="B552">
        <v>13</v>
      </c>
      <c r="C552" t="s">
        <v>36</v>
      </c>
      <c r="D552">
        <v>13</v>
      </c>
      <c r="E552">
        <v>14</v>
      </c>
      <c r="F552">
        <v>3</v>
      </c>
      <c r="G552">
        <v>4</v>
      </c>
      <c r="H552">
        <v>7</v>
      </c>
      <c r="I552" t="str">
        <f>VLOOKUP(C552,Aux_Club!$G$3:$H$67,2,FALSE)</f>
        <v>Tigre</v>
      </c>
      <c r="J552">
        <f>VLOOKUP(A552,Aux_Torneo!$A$2:$C$39,3,FALSE)</f>
        <v>23</v>
      </c>
      <c r="K552">
        <f>_xlfn.XLOOKUP(A552,Aux_Torneo!A:A,Aux_Torneo!D:D)</f>
        <v>14</v>
      </c>
      <c r="L552" t="str">
        <f>_xlfn.XLOOKUP(A552,Aux_Torneo!A:A,Aux_Torneo!B:B)</f>
        <v>Con</v>
      </c>
      <c r="M552" s="2">
        <f t="shared" si="8"/>
        <v>0.30952380952380953</v>
      </c>
      <c r="N552" s="2">
        <f>VLOOKUP(J552,Calculos!$A$3:$D$67,2,FALSE)</f>
        <v>0.61904761904761907</v>
      </c>
      <c r="O552" s="2">
        <f>VLOOKUP(J552,Calculos!$A$3:$D$72,3,FALSE)</f>
        <v>0.44315803244374685</v>
      </c>
      <c r="P552" s="5">
        <f>IF(VLOOKUP(J552,Calculos!$A$3:$D$68,3,FALSE)&gt;M552,0,1)</f>
        <v>0</v>
      </c>
    </row>
    <row r="553" spans="1:16">
      <c r="A553" t="s">
        <v>78</v>
      </c>
      <c r="B553">
        <v>14</v>
      </c>
      <c r="C553" t="s">
        <v>25</v>
      </c>
      <c r="D553">
        <v>12</v>
      </c>
      <c r="E553">
        <v>14</v>
      </c>
      <c r="F553">
        <v>2</v>
      </c>
      <c r="G553">
        <v>5</v>
      </c>
      <c r="H553">
        <v>6</v>
      </c>
      <c r="I553" t="str">
        <f>VLOOKUP(C553,Aux_Club!$G$3:$H$67,2,FALSE)</f>
        <v>Lanus</v>
      </c>
      <c r="J553">
        <f>VLOOKUP(A553,Aux_Torneo!$A$2:$C$39,3,FALSE)</f>
        <v>23</v>
      </c>
      <c r="K553">
        <f>_xlfn.XLOOKUP(A553,Aux_Torneo!A:A,Aux_Torneo!D:D)</f>
        <v>14</v>
      </c>
      <c r="L553" t="str">
        <f>_xlfn.XLOOKUP(A553,Aux_Torneo!A:A,Aux_Torneo!B:B)</f>
        <v>Con</v>
      </c>
      <c r="M553" s="2">
        <f t="shared" si="8"/>
        <v>0.2857142857142857</v>
      </c>
      <c r="N553" s="2">
        <f>VLOOKUP(J553,Calculos!$A$3:$D$67,2,FALSE)</f>
        <v>0.61904761904761907</v>
      </c>
      <c r="O553" s="2">
        <f>VLOOKUP(J553,Calculos!$A$3:$D$72,3,FALSE)</f>
        <v>0.44315803244374685</v>
      </c>
      <c r="P553" s="5">
        <f>IF(VLOOKUP(J553,Calculos!$A$3:$D$68,3,FALSE)&gt;M553,0,1)</f>
        <v>0</v>
      </c>
    </row>
    <row r="554" spans="1:16">
      <c r="A554" t="s">
        <v>79</v>
      </c>
      <c r="B554">
        <v>1</v>
      </c>
      <c r="C554" t="s">
        <v>30</v>
      </c>
      <c r="D554">
        <v>27</v>
      </c>
      <c r="E554">
        <v>14</v>
      </c>
      <c r="F554">
        <v>7</v>
      </c>
      <c r="G554">
        <v>6</v>
      </c>
      <c r="H554">
        <v>1</v>
      </c>
      <c r="I554" t="str">
        <f>VLOOKUP(C554,Aux_Club!$G$3:$H$67,2,FALSE)</f>
        <v>River Plate</v>
      </c>
      <c r="J554">
        <f>VLOOKUP(A554,Aux_Torneo!$A$2:$C$39,3,FALSE)</f>
        <v>24</v>
      </c>
      <c r="K554">
        <f>_xlfn.XLOOKUP(A554,Aux_Torneo!A:A,Aux_Torneo!D:D)</f>
        <v>15</v>
      </c>
      <c r="L554" t="str">
        <f>_xlfn.XLOOKUP(A554,Aux_Torneo!A:A,Aux_Torneo!B:B)</f>
        <v>Con</v>
      </c>
      <c r="M554" s="2">
        <f t="shared" si="8"/>
        <v>0.6428571428571429</v>
      </c>
      <c r="N554" s="2">
        <f>VLOOKUP(J554,Calculos!$A$3:$D$67,2,FALSE)</f>
        <v>0.69047619047619047</v>
      </c>
      <c r="O554" s="2">
        <f>VLOOKUP(J554,Calculos!$A$3:$D$72,3,FALSE)</f>
        <v>0.45153061224489793</v>
      </c>
      <c r="P554" s="5">
        <f>IF(VLOOKUP(J554,Calculos!$A$3:$D$68,3,FALSE)&gt;M554,0,1)</f>
        <v>1</v>
      </c>
    </row>
    <row r="555" spans="1:16">
      <c r="A555" t="s">
        <v>79</v>
      </c>
      <c r="B555">
        <v>2</v>
      </c>
      <c r="C555" t="s">
        <v>22</v>
      </c>
      <c r="D555">
        <v>26</v>
      </c>
      <c r="E555">
        <v>14</v>
      </c>
      <c r="F555">
        <v>7</v>
      </c>
      <c r="G555">
        <v>5</v>
      </c>
      <c r="H555">
        <v>2</v>
      </c>
      <c r="I555" t="str">
        <f>VLOOKUP(C555,Aux_Club!$G$3:$H$67,2,FALSE)</f>
        <v>Argentinos</v>
      </c>
      <c r="J555">
        <f>VLOOKUP(A555,Aux_Torneo!$A$2:$C$39,3,FALSE)</f>
        <v>24</v>
      </c>
      <c r="K555">
        <f>_xlfn.XLOOKUP(A555,Aux_Torneo!A:A,Aux_Torneo!D:D)</f>
        <v>15</v>
      </c>
      <c r="L555" t="str">
        <f>_xlfn.XLOOKUP(A555,Aux_Torneo!A:A,Aux_Torneo!B:B)</f>
        <v>Con</v>
      </c>
      <c r="M555" s="2">
        <f t="shared" si="8"/>
        <v>0.61904761904761907</v>
      </c>
      <c r="N555" s="2">
        <f>VLOOKUP(J555,Calculos!$A$3:$D$67,2,FALSE)</f>
        <v>0.69047619047619047</v>
      </c>
      <c r="O555" s="2">
        <f>VLOOKUP(J555,Calculos!$A$3:$D$72,3,FALSE)</f>
        <v>0.45153061224489793</v>
      </c>
      <c r="P555" s="5">
        <f>IF(VLOOKUP(J555,Calculos!$A$3:$D$68,3,FALSE)&gt;M555,0,1)</f>
        <v>1</v>
      </c>
    </row>
    <row r="556" spans="1:16">
      <c r="A556" t="s">
        <v>79</v>
      </c>
      <c r="B556">
        <v>3</v>
      </c>
      <c r="C556" t="s">
        <v>73</v>
      </c>
      <c r="D556">
        <v>26</v>
      </c>
      <c r="E556">
        <v>14</v>
      </c>
      <c r="F556">
        <v>7</v>
      </c>
      <c r="G556">
        <v>5</v>
      </c>
      <c r="H556">
        <v>2</v>
      </c>
      <c r="I556" t="str">
        <f>VLOOKUP(C556,Aux_Club!$G$3:$H$67,2,FALSE)</f>
        <v>Barracas Central</v>
      </c>
      <c r="J556">
        <f>VLOOKUP(A556,Aux_Torneo!$A$2:$C$39,3,FALSE)</f>
        <v>24</v>
      </c>
      <c r="K556">
        <f>_xlfn.XLOOKUP(A556,Aux_Torneo!A:A,Aux_Torneo!D:D)</f>
        <v>15</v>
      </c>
      <c r="L556" t="str">
        <f>_xlfn.XLOOKUP(A556,Aux_Torneo!A:A,Aux_Torneo!B:B)</f>
        <v>Con</v>
      </c>
      <c r="M556" s="2">
        <f t="shared" si="8"/>
        <v>0.61904761904761907</v>
      </c>
      <c r="N556" s="2">
        <f>VLOOKUP(J556,Calculos!$A$3:$D$67,2,FALSE)</f>
        <v>0.69047619047619047</v>
      </c>
      <c r="O556" s="2">
        <f>VLOOKUP(J556,Calculos!$A$3:$D$72,3,FALSE)</f>
        <v>0.45153061224489793</v>
      </c>
      <c r="P556" s="5">
        <f>IF(VLOOKUP(J556,Calculos!$A$3:$D$68,3,FALSE)&gt;M556,0,1)</f>
        <v>1</v>
      </c>
    </row>
    <row r="557" spans="1:16">
      <c r="A557" t="s">
        <v>79</v>
      </c>
      <c r="B557">
        <v>4</v>
      </c>
      <c r="C557" t="s">
        <v>21</v>
      </c>
      <c r="D557">
        <v>25</v>
      </c>
      <c r="E557">
        <v>14</v>
      </c>
      <c r="F557">
        <v>7</v>
      </c>
      <c r="G557">
        <v>4</v>
      </c>
      <c r="H557">
        <v>3</v>
      </c>
      <c r="I557" t="str">
        <f>VLOOKUP(C557,Aux_Club!$G$3:$H$67,2,FALSE)</f>
        <v>Velez</v>
      </c>
      <c r="J557">
        <f>VLOOKUP(A557,Aux_Torneo!$A$2:$C$39,3,FALSE)</f>
        <v>24</v>
      </c>
      <c r="K557">
        <f>_xlfn.XLOOKUP(A557,Aux_Torneo!A:A,Aux_Torneo!D:D)</f>
        <v>15</v>
      </c>
      <c r="L557" t="str">
        <f>_xlfn.XLOOKUP(A557,Aux_Torneo!A:A,Aux_Torneo!B:B)</f>
        <v>Con</v>
      </c>
      <c r="M557" s="2">
        <f t="shared" si="8"/>
        <v>0.59523809523809523</v>
      </c>
      <c r="N557" s="2">
        <f>VLOOKUP(J557,Calculos!$A$3:$D$67,2,FALSE)</f>
        <v>0.69047619047619047</v>
      </c>
      <c r="O557" s="2">
        <f>VLOOKUP(J557,Calculos!$A$3:$D$72,3,FALSE)</f>
        <v>0.45153061224489793</v>
      </c>
      <c r="P557" s="5">
        <f>IF(VLOOKUP(J557,Calculos!$A$3:$D$68,3,FALSE)&gt;M557,0,1)</f>
        <v>1</v>
      </c>
    </row>
    <row r="558" spans="1:16">
      <c r="A558" t="s">
        <v>79</v>
      </c>
      <c r="B558">
        <v>5</v>
      </c>
      <c r="C558" t="s">
        <v>64</v>
      </c>
      <c r="D558">
        <v>24</v>
      </c>
      <c r="E558">
        <v>14</v>
      </c>
      <c r="F558">
        <v>6</v>
      </c>
      <c r="G558">
        <v>6</v>
      </c>
      <c r="H558">
        <v>2</v>
      </c>
      <c r="I558" t="str">
        <f>VLOOKUP(C558,Aux_Club!$G$3:$H$67,2,FALSE)</f>
        <v>Talleres (C)</v>
      </c>
      <c r="J558">
        <f>VLOOKUP(A558,Aux_Torneo!$A$2:$C$39,3,FALSE)</f>
        <v>24</v>
      </c>
      <c r="K558">
        <f>_xlfn.XLOOKUP(A558,Aux_Torneo!A:A,Aux_Torneo!D:D)</f>
        <v>15</v>
      </c>
      <c r="L558" t="str">
        <f>_xlfn.XLOOKUP(A558,Aux_Torneo!A:A,Aux_Torneo!B:B)</f>
        <v>Con</v>
      </c>
      <c r="M558" s="2">
        <f t="shared" si="8"/>
        <v>0.5714285714285714</v>
      </c>
      <c r="N558" s="2">
        <f>VLOOKUP(J558,Calculos!$A$3:$D$67,2,FALSE)</f>
        <v>0.69047619047619047</v>
      </c>
      <c r="O558" s="2">
        <f>VLOOKUP(J558,Calculos!$A$3:$D$72,3,FALSE)</f>
        <v>0.45153061224489793</v>
      </c>
      <c r="P558" s="5">
        <f>IF(VLOOKUP(J558,Calculos!$A$3:$D$68,3,FALSE)&gt;M558,0,1)</f>
        <v>1</v>
      </c>
    </row>
    <row r="559" spans="1:16">
      <c r="A559" t="s">
        <v>79</v>
      </c>
      <c r="B559">
        <v>6</v>
      </c>
      <c r="C559" t="s">
        <v>20</v>
      </c>
      <c r="D559">
        <v>23</v>
      </c>
      <c r="E559">
        <v>14</v>
      </c>
      <c r="F559">
        <v>6</v>
      </c>
      <c r="G559">
        <v>5</v>
      </c>
      <c r="H559">
        <v>3</v>
      </c>
      <c r="I559" t="str">
        <f>VLOOKUP(C559,Aux_Club!$G$3:$H$67,2,FALSE)</f>
        <v>Independiente</v>
      </c>
      <c r="J559">
        <f>VLOOKUP(A559,Aux_Torneo!$A$2:$C$39,3,FALSE)</f>
        <v>24</v>
      </c>
      <c r="K559">
        <f>_xlfn.XLOOKUP(A559,Aux_Torneo!A:A,Aux_Torneo!D:D)</f>
        <v>15</v>
      </c>
      <c r="L559" t="str">
        <f>_xlfn.XLOOKUP(A559,Aux_Torneo!A:A,Aux_Torneo!B:B)</f>
        <v>Con</v>
      </c>
      <c r="M559" s="2">
        <f t="shared" si="8"/>
        <v>0.54761904761904767</v>
      </c>
      <c r="N559" s="2">
        <f>VLOOKUP(J559,Calculos!$A$3:$D$67,2,FALSE)</f>
        <v>0.69047619047619047</v>
      </c>
      <c r="O559" s="2">
        <f>VLOOKUP(J559,Calculos!$A$3:$D$72,3,FALSE)</f>
        <v>0.45153061224489793</v>
      </c>
      <c r="P559" s="5">
        <f>IF(VLOOKUP(J559,Calculos!$A$3:$D$68,3,FALSE)&gt;M559,0,1)</f>
        <v>1</v>
      </c>
    </row>
    <row r="560" spans="1:16">
      <c r="A560" t="s">
        <v>79</v>
      </c>
      <c r="B560">
        <v>7</v>
      </c>
      <c r="C560" t="s">
        <v>77</v>
      </c>
      <c r="D560">
        <v>17</v>
      </c>
      <c r="E560">
        <v>14</v>
      </c>
      <c r="F560">
        <v>5</v>
      </c>
      <c r="G560">
        <v>2</v>
      </c>
      <c r="H560">
        <v>7</v>
      </c>
      <c r="I560" t="str">
        <f>VLOOKUP(C560,Aux_Club!$G$3:$H$67,2,FALSE)</f>
        <v>Instituto</v>
      </c>
      <c r="J560">
        <f>VLOOKUP(A560,Aux_Torneo!$A$2:$C$39,3,FALSE)</f>
        <v>24</v>
      </c>
      <c r="K560">
        <f>_xlfn.XLOOKUP(A560,Aux_Torneo!A:A,Aux_Torneo!D:D)</f>
        <v>15</v>
      </c>
      <c r="L560" t="str">
        <f>_xlfn.XLOOKUP(A560,Aux_Torneo!A:A,Aux_Torneo!B:B)</f>
        <v>Con</v>
      </c>
      <c r="M560" s="2">
        <f t="shared" si="8"/>
        <v>0.40476190476190477</v>
      </c>
      <c r="N560" s="2">
        <f>VLOOKUP(J560,Calculos!$A$3:$D$67,2,FALSE)</f>
        <v>0.69047619047619047</v>
      </c>
      <c r="O560" s="2">
        <f>VLOOKUP(J560,Calculos!$A$3:$D$72,3,FALSE)</f>
        <v>0.45153061224489793</v>
      </c>
      <c r="P560" s="5">
        <f>IF(VLOOKUP(J560,Calculos!$A$3:$D$68,3,FALSE)&gt;M560,0,1)</f>
        <v>0</v>
      </c>
    </row>
    <row r="561" spans="1:16">
      <c r="A561" t="s">
        <v>79</v>
      </c>
      <c r="B561">
        <v>8</v>
      </c>
      <c r="C561" t="s">
        <v>17</v>
      </c>
      <c r="D561">
        <v>17</v>
      </c>
      <c r="E561">
        <v>14</v>
      </c>
      <c r="F561">
        <v>4</v>
      </c>
      <c r="G561">
        <v>5</v>
      </c>
      <c r="H561">
        <v>5</v>
      </c>
      <c r="I561" t="str">
        <f>VLOOKUP(C561,Aux_Club!$G$3:$H$67,2,FALSE)</f>
        <v>Banfield</v>
      </c>
      <c r="J561">
        <f>VLOOKUP(A561,Aux_Torneo!$A$2:$C$39,3,FALSE)</f>
        <v>24</v>
      </c>
      <c r="K561">
        <f>_xlfn.XLOOKUP(A561,Aux_Torneo!A:A,Aux_Torneo!D:D)</f>
        <v>15</v>
      </c>
      <c r="L561" t="str">
        <f>_xlfn.XLOOKUP(A561,Aux_Torneo!A:A,Aux_Torneo!B:B)</f>
        <v>Con</v>
      </c>
      <c r="M561" s="2">
        <f t="shared" si="8"/>
        <v>0.40476190476190477</v>
      </c>
      <c r="N561" s="2">
        <f>VLOOKUP(J561,Calculos!$A$3:$D$67,2,FALSE)</f>
        <v>0.69047619047619047</v>
      </c>
      <c r="O561" s="2">
        <f>VLOOKUP(J561,Calculos!$A$3:$D$72,3,FALSE)</f>
        <v>0.45153061224489793</v>
      </c>
      <c r="P561" s="5">
        <f>IF(VLOOKUP(J561,Calculos!$A$3:$D$68,3,FALSE)&gt;M561,0,1)</f>
        <v>0</v>
      </c>
    </row>
    <row r="562" spans="1:16">
      <c r="A562" t="s">
        <v>79</v>
      </c>
      <c r="B562">
        <v>9</v>
      </c>
      <c r="C562" t="s">
        <v>35</v>
      </c>
      <c r="D562">
        <v>16</v>
      </c>
      <c r="E562">
        <v>14</v>
      </c>
      <c r="F562">
        <v>4</v>
      </c>
      <c r="G562">
        <v>4</v>
      </c>
      <c r="H562">
        <v>6</v>
      </c>
      <c r="I562" t="str">
        <f>VLOOKUP(C562,Aux_Club!$G$3:$H$67,2,FALSE)</f>
        <v>Huracan</v>
      </c>
      <c r="J562">
        <f>VLOOKUP(A562,Aux_Torneo!$A$2:$C$39,3,FALSE)</f>
        <v>24</v>
      </c>
      <c r="K562">
        <f>_xlfn.XLOOKUP(A562,Aux_Torneo!A:A,Aux_Torneo!D:D)</f>
        <v>15</v>
      </c>
      <c r="L562" t="str">
        <f>_xlfn.XLOOKUP(A562,Aux_Torneo!A:A,Aux_Torneo!B:B)</f>
        <v>Con</v>
      </c>
      <c r="M562" s="2">
        <f t="shared" si="8"/>
        <v>0.38095238095238093</v>
      </c>
      <c r="N562" s="2">
        <f>VLOOKUP(J562,Calculos!$A$3:$D$67,2,FALSE)</f>
        <v>0.69047619047619047</v>
      </c>
      <c r="O562" s="2">
        <f>VLOOKUP(J562,Calculos!$A$3:$D$72,3,FALSE)</f>
        <v>0.45153061224489793</v>
      </c>
      <c r="P562" s="5">
        <f>IF(VLOOKUP(J562,Calculos!$A$3:$D$68,3,FALSE)&gt;M562,0,1)</f>
        <v>0</v>
      </c>
    </row>
    <row r="563" spans="1:16">
      <c r="A563" t="s">
        <v>79</v>
      </c>
      <c r="B563">
        <v>10</v>
      </c>
      <c r="C563" t="s">
        <v>34</v>
      </c>
      <c r="D563">
        <v>16</v>
      </c>
      <c r="E563">
        <v>14</v>
      </c>
      <c r="F563">
        <v>5</v>
      </c>
      <c r="G563">
        <v>1</v>
      </c>
      <c r="H563">
        <v>8</v>
      </c>
      <c r="I563" t="str">
        <f>VLOOKUP(C563,Aux_Club!$G$3:$H$67,2,FALSE)</f>
        <v>Gimnasia (LP)</v>
      </c>
      <c r="J563">
        <f>VLOOKUP(A563,Aux_Torneo!$A$2:$C$39,3,FALSE)</f>
        <v>24</v>
      </c>
      <c r="K563">
        <f>_xlfn.XLOOKUP(A563,Aux_Torneo!A:A,Aux_Torneo!D:D)</f>
        <v>15</v>
      </c>
      <c r="L563" t="str">
        <f>_xlfn.XLOOKUP(A563,Aux_Torneo!A:A,Aux_Torneo!B:B)</f>
        <v>Con</v>
      </c>
      <c r="M563" s="2">
        <f t="shared" si="8"/>
        <v>0.38095238095238093</v>
      </c>
      <c r="N563" s="2">
        <f>VLOOKUP(J563,Calculos!$A$3:$D$67,2,FALSE)</f>
        <v>0.69047619047619047</v>
      </c>
      <c r="O563" s="2">
        <f>VLOOKUP(J563,Calculos!$A$3:$D$72,3,FALSE)</f>
        <v>0.45153061224489793</v>
      </c>
      <c r="P563" s="5">
        <f>IF(VLOOKUP(J563,Calculos!$A$3:$D$68,3,FALSE)&gt;M563,0,1)</f>
        <v>0</v>
      </c>
    </row>
    <row r="564" spans="1:16">
      <c r="A564" t="s">
        <v>79</v>
      </c>
      <c r="B564">
        <v>11</v>
      </c>
      <c r="C564" t="s">
        <v>26</v>
      </c>
      <c r="D564">
        <v>15</v>
      </c>
      <c r="E564">
        <v>14</v>
      </c>
      <c r="F564">
        <v>4</v>
      </c>
      <c r="G564">
        <v>3</v>
      </c>
      <c r="H564">
        <v>7</v>
      </c>
      <c r="I564" t="str">
        <f>VLOOKUP(C564,Aux_Club!$G$3:$H$67,2,FALSE)</f>
        <v>Rosario Central</v>
      </c>
      <c r="J564">
        <f>VLOOKUP(A564,Aux_Torneo!$A$2:$C$39,3,FALSE)</f>
        <v>24</v>
      </c>
      <c r="K564">
        <f>_xlfn.XLOOKUP(A564,Aux_Torneo!A:A,Aux_Torneo!D:D)</f>
        <v>15</v>
      </c>
      <c r="L564" t="str">
        <f>_xlfn.XLOOKUP(A564,Aux_Torneo!A:A,Aux_Torneo!B:B)</f>
        <v>Con</v>
      </c>
      <c r="M564" s="2">
        <f t="shared" si="8"/>
        <v>0.35714285714285715</v>
      </c>
      <c r="N564" s="2">
        <f>VLOOKUP(J564,Calculos!$A$3:$D$67,2,FALSE)</f>
        <v>0.69047619047619047</v>
      </c>
      <c r="O564" s="2">
        <f>VLOOKUP(J564,Calculos!$A$3:$D$72,3,FALSE)</f>
        <v>0.45153061224489793</v>
      </c>
      <c r="P564" s="5">
        <f>IF(VLOOKUP(J564,Calculos!$A$3:$D$68,3,FALSE)&gt;M564,0,1)</f>
        <v>0</v>
      </c>
    </row>
    <row r="565" spans="1:16">
      <c r="A565" t="s">
        <v>79</v>
      </c>
      <c r="B565">
        <v>12</v>
      </c>
      <c r="C565" t="s">
        <v>80</v>
      </c>
      <c r="D565">
        <v>13</v>
      </c>
      <c r="E565">
        <v>14</v>
      </c>
      <c r="F565">
        <v>3</v>
      </c>
      <c r="G565">
        <v>4</v>
      </c>
      <c r="H565">
        <v>7</v>
      </c>
      <c r="I565" t="str">
        <f>VLOOKUP(C565,Aux_Club!$G$3:$H$67,2,FALSE)</f>
        <v>Deportivo Riestra</v>
      </c>
      <c r="J565">
        <f>VLOOKUP(A565,Aux_Torneo!$A$2:$C$39,3,FALSE)</f>
        <v>24</v>
      </c>
      <c r="K565">
        <f>_xlfn.XLOOKUP(A565,Aux_Torneo!A:A,Aux_Torneo!D:D)</f>
        <v>15</v>
      </c>
      <c r="L565" t="str">
        <f>_xlfn.XLOOKUP(A565,Aux_Torneo!A:A,Aux_Torneo!B:B)</f>
        <v>Con</v>
      </c>
      <c r="M565" s="2">
        <f t="shared" si="8"/>
        <v>0.30952380952380953</v>
      </c>
      <c r="N565" s="2">
        <f>VLOOKUP(J565,Calculos!$A$3:$D$67,2,FALSE)</f>
        <v>0.69047619047619047</v>
      </c>
      <c r="O565" s="2">
        <f>VLOOKUP(J565,Calculos!$A$3:$D$72,3,FALSE)</f>
        <v>0.45153061224489793</v>
      </c>
      <c r="P565" s="5">
        <f>IF(VLOOKUP(J565,Calculos!$A$3:$D$68,3,FALSE)&gt;M565,0,1)</f>
        <v>0</v>
      </c>
    </row>
    <row r="566" spans="1:16">
      <c r="A566" t="s">
        <v>79</v>
      </c>
      <c r="B566">
        <v>13</v>
      </c>
      <c r="C566" t="s">
        <v>29</v>
      </c>
      <c r="D566">
        <v>10</v>
      </c>
      <c r="E566">
        <v>14</v>
      </c>
      <c r="F566">
        <v>1</v>
      </c>
      <c r="G566">
        <v>7</v>
      </c>
      <c r="H566">
        <v>6</v>
      </c>
      <c r="I566" t="str">
        <f>VLOOKUP(C566,Aux_Club!$G$3:$H$67,2,FALSE)</f>
        <v>Atl Tucuman</v>
      </c>
      <c r="J566">
        <f>VLOOKUP(A566,Aux_Torneo!$A$2:$C$39,3,FALSE)</f>
        <v>24</v>
      </c>
      <c r="K566">
        <f>_xlfn.XLOOKUP(A566,Aux_Torneo!A:A,Aux_Torneo!D:D)</f>
        <v>15</v>
      </c>
      <c r="L566" t="str">
        <f>_xlfn.XLOOKUP(A566,Aux_Torneo!A:A,Aux_Torneo!B:B)</f>
        <v>Con</v>
      </c>
      <c r="M566" s="2">
        <f t="shared" si="8"/>
        <v>0.23809523809523808</v>
      </c>
      <c r="N566" s="2">
        <f>VLOOKUP(J566,Calculos!$A$3:$D$67,2,FALSE)</f>
        <v>0.69047619047619047</v>
      </c>
      <c r="O566" s="2">
        <f>VLOOKUP(J566,Calculos!$A$3:$D$72,3,FALSE)</f>
        <v>0.45153061224489793</v>
      </c>
      <c r="P566" s="5">
        <f>IF(VLOOKUP(J566,Calculos!$A$3:$D$68,3,FALSE)&gt;M566,0,1)</f>
        <v>0</v>
      </c>
    </row>
    <row r="567" spans="1:16">
      <c r="A567" t="s">
        <v>79</v>
      </c>
      <c r="B567">
        <v>14</v>
      </c>
      <c r="C567" t="s">
        <v>81</v>
      </c>
      <c r="D567">
        <v>8</v>
      </c>
      <c r="E567">
        <v>14</v>
      </c>
      <c r="F567">
        <v>2</v>
      </c>
      <c r="G567">
        <v>2</v>
      </c>
      <c r="H567">
        <v>10</v>
      </c>
      <c r="I567" t="str">
        <f>VLOOKUP(C567,Aux_Club!$G$3:$H$67,2,FALSE)</f>
        <v>Ind Rivadavia</v>
      </c>
      <c r="J567">
        <f>VLOOKUP(A567,Aux_Torneo!$A$2:$C$39,3,FALSE)</f>
        <v>24</v>
      </c>
      <c r="K567">
        <f>_xlfn.XLOOKUP(A567,Aux_Torneo!A:A,Aux_Torneo!D:D)</f>
        <v>15</v>
      </c>
      <c r="L567" t="str">
        <f>_xlfn.XLOOKUP(A567,Aux_Torneo!A:A,Aux_Torneo!B:B)</f>
        <v>Con</v>
      </c>
      <c r="M567" s="2">
        <f t="shared" si="8"/>
        <v>0.19047619047619047</v>
      </c>
      <c r="N567" s="2">
        <f>VLOOKUP(J567,Calculos!$A$3:$D$67,2,FALSE)</f>
        <v>0.69047619047619047</v>
      </c>
      <c r="O567" s="2">
        <f>VLOOKUP(J567,Calculos!$A$3:$D$72,3,FALSE)</f>
        <v>0.45153061224489793</v>
      </c>
      <c r="P567" s="5">
        <f>IF(VLOOKUP(J567,Calculos!$A$3:$D$68,3,FALSE)&gt;M567,0,1)</f>
        <v>0</v>
      </c>
    </row>
    <row r="568" spans="1:16">
      <c r="A568" t="s">
        <v>79</v>
      </c>
      <c r="B568">
        <v>1</v>
      </c>
      <c r="C568" t="s">
        <v>33</v>
      </c>
      <c r="D568">
        <v>29</v>
      </c>
      <c r="E568">
        <v>14</v>
      </c>
      <c r="F568">
        <v>9</v>
      </c>
      <c r="G568">
        <v>2</v>
      </c>
      <c r="H568">
        <v>3</v>
      </c>
      <c r="I568" t="str">
        <f>VLOOKUP(C568,Aux_Club!$G$3:$H$67,2,FALSE)</f>
        <v>Godoy Cruz</v>
      </c>
      <c r="J568">
        <f>VLOOKUP(A568,Aux_Torneo!$A$2:$C$39,3,FALSE)</f>
        <v>24</v>
      </c>
      <c r="K568">
        <f>_xlfn.XLOOKUP(A568,Aux_Torneo!A:A,Aux_Torneo!D:D)</f>
        <v>15</v>
      </c>
      <c r="L568" t="str">
        <f>_xlfn.XLOOKUP(A568,Aux_Torneo!A:A,Aux_Torneo!B:B)</f>
        <v>Con</v>
      </c>
      <c r="M568" s="2">
        <f t="shared" si="8"/>
        <v>0.69047619047619047</v>
      </c>
      <c r="N568" s="2">
        <f>VLOOKUP(J568,Calculos!$A$3:$D$67,2,FALSE)</f>
        <v>0.69047619047619047</v>
      </c>
      <c r="O568" s="2">
        <f>VLOOKUP(J568,Calculos!$A$3:$D$72,3,FALSE)</f>
        <v>0.45153061224489793</v>
      </c>
      <c r="P568" s="5">
        <f>IF(VLOOKUP(J568,Calculos!$A$3:$D$68,3,FALSE)&gt;M568,0,1)</f>
        <v>1</v>
      </c>
    </row>
    <row r="569" spans="1:16">
      <c r="A569" t="s">
        <v>79</v>
      </c>
      <c r="B569">
        <v>2</v>
      </c>
      <c r="C569" t="s">
        <v>24</v>
      </c>
      <c r="D569">
        <v>27</v>
      </c>
      <c r="E569">
        <v>14</v>
      </c>
      <c r="F569">
        <v>8</v>
      </c>
      <c r="G569">
        <v>3</v>
      </c>
      <c r="H569">
        <v>3</v>
      </c>
      <c r="I569" t="str">
        <f>VLOOKUP(C569,Aux_Club!$G$3:$H$67,2,FALSE)</f>
        <v>Estudiantes (LP)</v>
      </c>
      <c r="J569">
        <f>VLOOKUP(A569,Aux_Torneo!$A$2:$C$39,3,FALSE)</f>
        <v>24</v>
      </c>
      <c r="K569">
        <f>_xlfn.XLOOKUP(A569,Aux_Torneo!A:A,Aux_Torneo!D:D)</f>
        <v>15</v>
      </c>
      <c r="L569" t="str">
        <f>_xlfn.XLOOKUP(A569,Aux_Torneo!A:A,Aux_Torneo!B:B)</f>
        <v>Con</v>
      </c>
      <c r="M569" s="2">
        <f t="shared" si="8"/>
        <v>0.6428571428571429</v>
      </c>
      <c r="N569" s="2">
        <f>VLOOKUP(J569,Calculos!$A$3:$D$67,2,FALSE)</f>
        <v>0.69047619047619047</v>
      </c>
      <c r="O569" s="2">
        <f>VLOOKUP(J569,Calculos!$A$3:$D$72,3,FALSE)</f>
        <v>0.45153061224489793</v>
      </c>
      <c r="P569" s="5">
        <f>IF(VLOOKUP(J569,Calculos!$A$3:$D$68,3,FALSE)&gt;M569,0,1)</f>
        <v>1</v>
      </c>
    </row>
    <row r="570" spans="1:16">
      <c r="A570" t="s">
        <v>79</v>
      </c>
      <c r="B570">
        <v>3</v>
      </c>
      <c r="C570" t="s">
        <v>54</v>
      </c>
      <c r="D570">
        <v>26</v>
      </c>
      <c r="E570">
        <v>14</v>
      </c>
      <c r="F570">
        <v>7</v>
      </c>
      <c r="G570">
        <v>5</v>
      </c>
      <c r="H570">
        <v>2</v>
      </c>
      <c r="I570" t="str">
        <f>VLOOKUP(C570,Aux_Club!$G$3:$H$67,2,FALSE)</f>
        <v>Def y Justicia</v>
      </c>
      <c r="J570">
        <f>VLOOKUP(A570,Aux_Torneo!$A$2:$C$39,3,FALSE)</f>
        <v>24</v>
      </c>
      <c r="K570">
        <f>_xlfn.XLOOKUP(A570,Aux_Torneo!A:A,Aux_Torneo!D:D)</f>
        <v>15</v>
      </c>
      <c r="L570" t="str">
        <f>_xlfn.XLOOKUP(A570,Aux_Torneo!A:A,Aux_Torneo!B:B)</f>
        <v>Con</v>
      </c>
      <c r="M570" s="2">
        <f t="shared" si="8"/>
        <v>0.61904761904761907</v>
      </c>
      <c r="N570" s="2">
        <f>VLOOKUP(J570,Calculos!$A$3:$D$67,2,FALSE)</f>
        <v>0.69047619047619047</v>
      </c>
      <c r="O570" s="2">
        <f>VLOOKUP(J570,Calculos!$A$3:$D$72,3,FALSE)</f>
        <v>0.45153061224489793</v>
      </c>
      <c r="P570" s="5">
        <f>IF(VLOOKUP(J570,Calculos!$A$3:$D$68,3,FALSE)&gt;M570,0,1)</f>
        <v>1</v>
      </c>
    </row>
    <row r="571" spans="1:16">
      <c r="A571" t="s">
        <v>79</v>
      </c>
      <c r="B571">
        <v>4</v>
      </c>
      <c r="C571" t="s">
        <v>27</v>
      </c>
      <c r="D571">
        <v>25</v>
      </c>
      <c r="E571">
        <v>14</v>
      </c>
      <c r="F571">
        <v>7</v>
      </c>
      <c r="G571">
        <v>4</v>
      </c>
      <c r="H571">
        <v>3</v>
      </c>
      <c r="I571" t="str">
        <f>VLOOKUP(C571,Aux_Club!$G$3:$H$67,2,FALSE)</f>
        <v>Boca Juniors</v>
      </c>
      <c r="J571">
        <f>VLOOKUP(A571,Aux_Torneo!$A$2:$C$39,3,FALSE)</f>
        <v>24</v>
      </c>
      <c r="K571">
        <f>_xlfn.XLOOKUP(A571,Aux_Torneo!A:A,Aux_Torneo!D:D)</f>
        <v>15</v>
      </c>
      <c r="L571" t="str">
        <f>_xlfn.XLOOKUP(A571,Aux_Torneo!A:A,Aux_Torneo!B:B)</f>
        <v>Con</v>
      </c>
      <c r="M571" s="2">
        <f t="shared" si="8"/>
        <v>0.59523809523809523</v>
      </c>
      <c r="N571" s="2">
        <f>VLOOKUP(J571,Calculos!$A$3:$D$67,2,FALSE)</f>
        <v>0.69047619047619047</v>
      </c>
      <c r="O571" s="2">
        <f>VLOOKUP(J571,Calculos!$A$3:$D$72,3,FALSE)</f>
        <v>0.45153061224489793</v>
      </c>
      <c r="P571" s="5">
        <f>IF(VLOOKUP(J571,Calculos!$A$3:$D$68,3,FALSE)&gt;M571,0,1)</f>
        <v>1</v>
      </c>
    </row>
    <row r="572" spans="1:16">
      <c r="A572" t="s">
        <v>79</v>
      </c>
      <c r="B572">
        <v>5</v>
      </c>
      <c r="C572" t="s">
        <v>32</v>
      </c>
      <c r="D572">
        <v>24</v>
      </c>
      <c r="E572">
        <v>14</v>
      </c>
      <c r="F572">
        <v>7</v>
      </c>
      <c r="G572">
        <v>3</v>
      </c>
      <c r="H572">
        <v>4</v>
      </c>
      <c r="I572" t="str">
        <f>VLOOKUP(C572,Aux_Club!$G$3:$H$67,2,FALSE)</f>
        <v>Racing Club</v>
      </c>
      <c r="J572">
        <f>VLOOKUP(A572,Aux_Torneo!$A$2:$C$39,3,FALSE)</f>
        <v>24</v>
      </c>
      <c r="K572">
        <f>_xlfn.XLOOKUP(A572,Aux_Torneo!A:A,Aux_Torneo!D:D)</f>
        <v>15</v>
      </c>
      <c r="L572" t="str">
        <f>_xlfn.XLOOKUP(A572,Aux_Torneo!A:A,Aux_Torneo!B:B)</f>
        <v>Con</v>
      </c>
      <c r="M572" s="2">
        <f t="shared" si="8"/>
        <v>0.5714285714285714</v>
      </c>
      <c r="N572" s="2">
        <f>VLOOKUP(J572,Calculos!$A$3:$D$67,2,FALSE)</f>
        <v>0.69047619047619047</v>
      </c>
      <c r="O572" s="2">
        <f>VLOOKUP(J572,Calculos!$A$3:$D$72,3,FALSE)</f>
        <v>0.45153061224489793</v>
      </c>
      <c r="P572" s="5">
        <f>IF(VLOOKUP(J572,Calculos!$A$3:$D$68,3,FALSE)&gt;M572,0,1)</f>
        <v>1</v>
      </c>
    </row>
    <row r="573" spans="1:16">
      <c r="A573" t="s">
        <v>79</v>
      </c>
      <c r="B573">
        <v>6</v>
      </c>
      <c r="C573" t="s">
        <v>25</v>
      </c>
      <c r="D573">
        <v>23</v>
      </c>
      <c r="E573">
        <v>14</v>
      </c>
      <c r="F573">
        <v>7</v>
      </c>
      <c r="G573">
        <v>2</v>
      </c>
      <c r="H573">
        <v>5</v>
      </c>
      <c r="I573" t="str">
        <f>VLOOKUP(C573,Aux_Club!$G$3:$H$67,2,FALSE)</f>
        <v>Lanus</v>
      </c>
      <c r="J573">
        <f>VLOOKUP(A573,Aux_Torneo!$A$2:$C$39,3,FALSE)</f>
        <v>24</v>
      </c>
      <c r="K573">
        <f>_xlfn.XLOOKUP(A573,Aux_Torneo!A:A,Aux_Torneo!D:D)</f>
        <v>15</v>
      </c>
      <c r="L573" t="str">
        <f>_xlfn.XLOOKUP(A573,Aux_Torneo!A:A,Aux_Torneo!B:B)</f>
        <v>Con</v>
      </c>
      <c r="M573" s="2">
        <f t="shared" si="8"/>
        <v>0.54761904761904767</v>
      </c>
      <c r="N573" s="2">
        <f>VLOOKUP(J573,Calculos!$A$3:$D$67,2,FALSE)</f>
        <v>0.69047619047619047</v>
      </c>
      <c r="O573" s="2">
        <f>VLOOKUP(J573,Calculos!$A$3:$D$72,3,FALSE)</f>
        <v>0.45153061224489793</v>
      </c>
      <c r="P573" s="5">
        <f>IF(VLOOKUP(J573,Calculos!$A$3:$D$68,3,FALSE)&gt;M573,0,1)</f>
        <v>1</v>
      </c>
    </row>
    <row r="574" spans="1:16">
      <c r="A574" t="s">
        <v>79</v>
      </c>
      <c r="B574">
        <v>7</v>
      </c>
      <c r="C574" t="s">
        <v>18</v>
      </c>
      <c r="D574">
        <v>21</v>
      </c>
      <c r="E574">
        <v>14</v>
      </c>
      <c r="F574">
        <v>6</v>
      </c>
      <c r="G574">
        <v>3</v>
      </c>
      <c r="H574">
        <v>5</v>
      </c>
      <c r="I574" t="str">
        <f>VLOOKUP(C574,Aux_Club!$G$3:$H$67,2,FALSE)</f>
        <v>Newells</v>
      </c>
      <c r="J574">
        <f>VLOOKUP(A574,Aux_Torneo!$A$2:$C$39,3,FALSE)</f>
        <v>24</v>
      </c>
      <c r="K574">
        <f>_xlfn.XLOOKUP(A574,Aux_Torneo!A:A,Aux_Torneo!D:D)</f>
        <v>15</v>
      </c>
      <c r="L574" t="str">
        <f>_xlfn.XLOOKUP(A574,Aux_Torneo!A:A,Aux_Torneo!B:B)</f>
        <v>Con</v>
      </c>
      <c r="M574" s="2">
        <f t="shared" si="8"/>
        <v>0.5</v>
      </c>
      <c r="N574" s="2">
        <f>VLOOKUP(J574,Calculos!$A$3:$D$67,2,FALSE)</f>
        <v>0.69047619047619047</v>
      </c>
      <c r="O574" s="2">
        <f>VLOOKUP(J574,Calculos!$A$3:$D$72,3,FALSE)</f>
        <v>0.45153061224489793</v>
      </c>
      <c r="P574" s="5">
        <f>IF(VLOOKUP(J574,Calculos!$A$3:$D$68,3,FALSE)&gt;M574,0,1)</f>
        <v>1</v>
      </c>
    </row>
    <row r="575" spans="1:16">
      <c r="A575" t="s">
        <v>79</v>
      </c>
      <c r="B575">
        <v>8</v>
      </c>
      <c r="C575" t="s">
        <v>47</v>
      </c>
      <c r="D575">
        <v>20</v>
      </c>
      <c r="E575">
        <v>14</v>
      </c>
      <c r="F575">
        <v>5</v>
      </c>
      <c r="G575">
        <v>5</v>
      </c>
      <c r="H575">
        <v>4</v>
      </c>
      <c r="I575" t="str">
        <f>VLOOKUP(C575,Aux_Club!$G$3:$H$67,2,FALSE)</f>
        <v>Union</v>
      </c>
      <c r="J575">
        <f>VLOOKUP(A575,Aux_Torneo!$A$2:$C$39,3,FALSE)</f>
        <v>24</v>
      </c>
      <c r="K575">
        <f>_xlfn.XLOOKUP(A575,Aux_Torneo!A:A,Aux_Torneo!D:D)</f>
        <v>15</v>
      </c>
      <c r="L575" t="str">
        <f>_xlfn.XLOOKUP(A575,Aux_Torneo!A:A,Aux_Torneo!B:B)</f>
        <v>Con</v>
      </c>
      <c r="M575" s="2">
        <f t="shared" si="8"/>
        <v>0.47619047619047616</v>
      </c>
      <c r="N575" s="2">
        <f>VLOOKUP(J575,Calculos!$A$3:$D$67,2,FALSE)</f>
        <v>0.69047619047619047</v>
      </c>
      <c r="O575" s="2">
        <f>VLOOKUP(J575,Calculos!$A$3:$D$72,3,FALSE)</f>
        <v>0.45153061224489793</v>
      </c>
      <c r="P575" s="5">
        <f>IF(VLOOKUP(J575,Calculos!$A$3:$D$68,3,FALSE)&gt;M575,0,1)</f>
        <v>1</v>
      </c>
    </row>
    <row r="576" spans="1:16">
      <c r="A576" t="s">
        <v>79</v>
      </c>
      <c r="B576">
        <v>9</v>
      </c>
      <c r="C576" t="s">
        <v>71</v>
      </c>
      <c r="D576">
        <v>18</v>
      </c>
      <c r="E576">
        <v>14</v>
      </c>
      <c r="F576">
        <v>4</v>
      </c>
      <c r="G576">
        <v>6</v>
      </c>
      <c r="H576">
        <v>4</v>
      </c>
      <c r="I576" t="str">
        <f>VLOOKUP(C576,Aux_Club!$G$3:$H$67,2,FALSE)</f>
        <v>Platense</v>
      </c>
      <c r="J576">
        <f>VLOOKUP(A576,Aux_Torneo!$A$2:$C$39,3,FALSE)</f>
        <v>24</v>
      </c>
      <c r="K576">
        <f>_xlfn.XLOOKUP(A576,Aux_Torneo!A:A,Aux_Torneo!D:D)</f>
        <v>15</v>
      </c>
      <c r="L576" t="str">
        <f>_xlfn.XLOOKUP(A576,Aux_Torneo!A:A,Aux_Torneo!B:B)</f>
        <v>Con</v>
      </c>
      <c r="M576" s="2">
        <f t="shared" si="8"/>
        <v>0.42857142857142855</v>
      </c>
      <c r="N576" s="2">
        <f>VLOOKUP(J576,Calculos!$A$3:$D$67,2,FALSE)</f>
        <v>0.69047619047619047</v>
      </c>
      <c r="O576" s="2">
        <f>VLOOKUP(J576,Calculos!$A$3:$D$72,3,FALSE)</f>
        <v>0.45153061224489793</v>
      </c>
      <c r="P576" s="5">
        <f>IF(VLOOKUP(J576,Calculos!$A$3:$D$68,3,FALSE)&gt;M576,0,1)</f>
        <v>0</v>
      </c>
    </row>
    <row r="577" spans="1:16">
      <c r="A577" t="s">
        <v>79</v>
      </c>
      <c r="B577">
        <v>10</v>
      </c>
      <c r="C577" t="s">
        <v>23</v>
      </c>
      <c r="D577">
        <v>16</v>
      </c>
      <c r="E577">
        <v>14</v>
      </c>
      <c r="F577">
        <v>3</v>
      </c>
      <c r="G577">
        <v>7</v>
      </c>
      <c r="H577">
        <v>4</v>
      </c>
      <c r="I577" t="str">
        <f>VLOOKUP(C577,Aux_Club!$G$3:$H$67,2,FALSE)</f>
        <v>San Lorenzo</v>
      </c>
      <c r="J577">
        <f>VLOOKUP(A577,Aux_Torneo!$A$2:$C$39,3,FALSE)</f>
        <v>24</v>
      </c>
      <c r="K577">
        <f>_xlfn.XLOOKUP(A577,Aux_Torneo!A:A,Aux_Torneo!D:D)</f>
        <v>15</v>
      </c>
      <c r="L577" t="str">
        <f>_xlfn.XLOOKUP(A577,Aux_Torneo!A:A,Aux_Torneo!B:B)</f>
        <v>Con</v>
      </c>
      <c r="M577" s="2">
        <f t="shared" si="8"/>
        <v>0.38095238095238093</v>
      </c>
      <c r="N577" s="2">
        <f>VLOOKUP(J577,Calculos!$A$3:$D$67,2,FALSE)</f>
        <v>0.69047619047619047</v>
      </c>
      <c r="O577" s="2">
        <f>VLOOKUP(J577,Calculos!$A$3:$D$72,3,FALSE)</f>
        <v>0.45153061224489793</v>
      </c>
      <c r="P577" s="5">
        <f>IF(VLOOKUP(J577,Calculos!$A$3:$D$68,3,FALSE)&gt;M577,0,1)</f>
        <v>0</v>
      </c>
    </row>
    <row r="578" spans="1:16">
      <c r="A578" t="s">
        <v>79</v>
      </c>
      <c r="B578">
        <v>11</v>
      </c>
      <c r="C578" t="s">
        <v>44</v>
      </c>
      <c r="D578">
        <v>14</v>
      </c>
      <c r="E578">
        <v>14</v>
      </c>
      <c r="F578">
        <v>3</v>
      </c>
      <c r="G578">
        <v>5</v>
      </c>
      <c r="H578">
        <v>6</v>
      </c>
      <c r="I578" t="str">
        <f>VLOOKUP(C578,Aux_Club!$G$3:$H$67,2,FALSE)</f>
        <v>Belgrano</v>
      </c>
      <c r="J578">
        <f>VLOOKUP(A578,Aux_Torneo!$A$2:$C$39,3,FALSE)</f>
        <v>24</v>
      </c>
      <c r="K578">
        <f>_xlfn.XLOOKUP(A578,Aux_Torneo!A:A,Aux_Torneo!D:D)</f>
        <v>15</v>
      </c>
      <c r="L578" t="str">
        <f>_xlfn.XLOOKUP(A578,Aux_Torneo!A:A,Aux_Torneo!B:B)</f>
        <v>Con</v>
      </c>
      <c r="M578" s="2">
        <f t="shared" si="8"/>
        <v>0.33333333333333331</v>
      </c>
      <c r="N578" s="2">
        <f>VLOOKUP(J578,Calculos!$A$3:$D$67,2,FALSE)</f>
        <v>0.69047619047619047</v>
      </c>
      <c r="O578" s="2">
        <f>VLOOKUP(J578,Calculos!$A$3:$D$72,3,FALSE)</f>
        <v>0.45153061224489793</v>
      </c>
      <c r="P578" s="5">
        <f>IF(VLOOKUP(J578,Calculos!$A$3:$D$68,3,FALSE)&gt;M578,0,1)</f>
        <v>0</v>
      </c>
    </row>
    <row r="579" spans="1:16">
      <c r="A579" t="s">
        <v>79</v>
      </c>
      <c r="B579">
        <v>12</v>
      </c>
      <c r="C579" t="s">
        <v>69</v>
      </c>
      <c r="D579">
        <v>11</v>
      </c>
      <c r="E579">
        <v>14</v>
      </c>
      <c r="F579">
        <v>2</v>
      </c>
      <c r="G579">
        <v>5</v>
      </c>
      <c r="H579">
        <v>7</v>
      </c>
      <c r="I579" t="str">
        <f>VLOOKUP(C579,Aux_Club!$G$3:$H$67,2,FALSE)</f>
        <v>Central Cba (SdE)</v>
      </c>
      <c r="J579">
        <f>VLOOKUP(A579,Aux_Torneo!$A$2:$C$39,3,FALSE)</f>
        <v>24</v>
      </c>
      <c r="K579">
        <f>_xlfn.XLOOKUP(A579,Aux_Torneo!A:A,Aux_Torneo!D:D)</f>
        <v>15</v>
      </c>
      <c r="L579" t="str">
        <f>_xlfn.XLOOKUP(A579,Aux_Torneo!A:A,Aux_Torneo!B:B)</f>
        <v>Con</v>
      </c>
      <c r="M579" s="2">
        <f t="shared" ref="M579:M642" si="9">D579/(E579*3)</f>
        <v>0.26190476190476192</v>
      </c>
      <c r="N579" s="2">
        <f>VLOOKUP(J579,Calculos!$A$3:$D$67,2,FALSE)</f>
        <v>0.69047619047619047</v>
      </c>
      <c r="O579" s="2">
        <f>VLOOKUP(J579,Calculos!$A$3:$D$72,3,FALSE)</f>
        <v>0.45153061224489793</v>
      </c>
      <c r="P579" s="5">
        <f>IF(VLOOKUP(J579,Calculos!$A$3:$D$68,3,FALSE)&gt;M579,0,1)</f>
        <v>0</v>
      </c>
    </row>
    <row r="580" spans="1:16">
      <c r="A580" t="s">
        <v>79</v>
      </c>
      <c r="B580">
        <v>13</v>
      </c>
      <c r="C580" t="s">
        <v>57</v>
      </c>
      <c r="D580">
        <v>9</v>
      </c>
      <c r="E580">
        <v>14</v>
      </c>
      <c r="F580">
        <v>2</v>
      </c>
      <c r="G580">
        <v>3</v>
      </c>
      <c r="H580">
        <v>9</v>
      </c>
      <c r="I580" t="str">
        <f>VLOOKUP(C580,Aux_Club!$G$3:$H$67,2,FALSE)</f>
        <v>Sarmiento (J)</v>
      </c>
      <c r="J580">
        <f>VLOOKUP(A580,Aux_Torneo!$A$2:$C$39,3,FALSE)</f>
        <v>24</v>
      </c>
      <c r="K580">
        <f>_xlfn.XLOOKUP(A580,Aux_Torneo!A:A,Aux_Torneo!D:D)</f>
        <v>15</v>
      </c>
      <c r="L580" t="str">
        <f>_xlfn.XLOOKUP(A580,Aux_Torneo!A:A,Aux_Torneo!B:B)</f>
        <v>Con</v>
      </c>
      <c r="M580" s="2">
        <f t="shared" si="9"/>
        <v>0.21428571428571427</v>
      </c>
      <c r="N580" s="2">
        <f>VLOOKUP(J580,Calculos!$A$3:$D$67,2,FALSE)</f>
        <v>0.69047619047619047</v>
      </c>
      <c r="O580" s="2">
        <f>VLOOKUP(J580,Calculos!$A$3:$D$72,3,FALSE)</f>
        <v>0.45153061224489793</v>
      </c>
      <c r="P580" s="5">
        <f>IF(VLOOKUP(J580,Calculos!$A$3:$D$68,3,FALSE)&gt;M580,0,1)</f>
        <v>0</v>
      </c>
    </row>
    <row r="581" spans="1:16">
      <c r="A581" t="s">
        <v>79</v>
      </c>
      <c r="B581">
        <v>14</v>
      </c>
      <c r="C581" t="s">
        <v>36</v>
      </c>
      <c r="D581">
        <v>5</v>
      </c>
      <c r="E581">
        <v>14</v>
      </c>
      <c r="F581">
        <v>1</v>
      </c>
      <c r="G581">
        <v>2</v>
      </c>
      <c r="H581">
        <v>11</v>
      </c>
      <c r="I581" t="str">
        <f>VLOOKUP(C581,Aux_Club!$G$3:$H$67,2,FALSE)</f>
        <v>Tigre</v>
      </c>
      <c r="J581">
        <f>VLOOKUP(A581,Aux_Torneo!$A$2:$C$39,3,FALSE)</f>
        <v>24</v>
      </c>
      <c r="K581">
        <f>_xlfn.XLOOKUP(A581,Aux_Torneo!A:A,Aux_Torneo!D:D)</f>
        <v>15</v>
      </c>
      <c r="L581" t="str">
        <f>_xlfn.XLOOKUP(A581,Aux_Torneo!A:A,Aux_Torneo!B:B)</f>
        <v>Con</v>
      </c>
      <c r="M581" s="2">
        <f t="shared" si="9"/>
        <v>0.11904761904761904</v>
      </c>
      <c r="N581" s="2">
        <f>VLOOKUP(J581,Calculos!$A$3:$D$67,2,FALSE)</f>
        <v>0.69047619047619047</v>
      </c>
      <c r="O581" s="2">
        <f>VLOOKUP(J581,Calculos!$A$3:$D$72,3,FALSE)</f>
        <v>0.45153061224489793</v>
      </c>
      <c r="P581" s="5">
        <f>IF(VLOOKUP(J581,Calculos!$A$3:$D$68,3,FALSE)&gt;M581,0,1)</f>
        <v>0</v>
      </c>
    </row>
    <row r="582" spans="1:16">
      <c r="A582" t="s">
        <v>82</v>
      </c>
      <c r="B582">
        <v>1</v>
      </c>
      <c r="C582" t="s">
        <v>83</v>
      </c>
      <c r="D582">
        <v>51</v>
      </c>
      <c r="E582">
        <v>27</v>
      </c>
      <c r="F582">
        <v>14</v>
      </c>
      <c r="G582">
        <v>9</v>
      </c>
      <c r="H582">
        <v>4</v>
      </c>
      <c r="I582" t="str">
        <f>VLOOKUP(C582,Aux_Club!$G$3:$H$67,2,FALSE)</f>
        <v>Velez</v>
      </c>
      <c r="J582">
        <f>VLOOKUP(A582,Aux_Torneo!$A$2:$C$39,3,FALSE)</f>
        <v>25</v>
      </c>
      <c r="K582">
        <f>_xlfn.XLOOKUP(A582,Aux_Torneo!A:A,Aux_Torneo!D:D)</f>
        <v>15</v>
      </c>
      <c r="L582" t="str">
        <f>_xlfn.XLOOKUP(A582,Aux_Torneo!A:A,Aux_Torneo!B:B)</f>
        <v>Con</v>
      </c>
      <c r="M582" s="2">
        <f t="shared" si="9"/>
        <v>0.62962962962962965</v>
      </c>
      <c r="N582" s="2">
        <f>VLOOKUP(J582,Calculos!$A$3:$D$67,2,FALSE)</f>
        <v>0.62962962962962965</v>
      </c>
      <c r="O582" s="2">
        <f>VLOOKUP(J582,Calculos!$A$3:$D$72,3,FALSE)</f>
        <v>0.44400352733686071</v>
      </c>
      <c r="P582" s="5">
        <f>IF(VLOOKUP(J582,Calculos!$A$3:$D$68,3,FALSE)&gt;M582,0,1)</f>
        <v>1</v>
      </c>
    </row>
    <row r="583" spans="1:16">
      <c r="A583" t="s">
        <v>82</v>
      </c>
      <c r="B583">
        <v>2</v>
      </c>
      <c r="C583" t="s">
        <v>84</v>
      </c>
      <c r="D583">
        <v>48</v>
      </c>
      <c r="E583">
        <v>27</v>
      </c>
      <c r="F583">
        <v>13</v>
      </c>
      <c r="G583">
        <v>9</v>
      </c>
      <c r="H583">
        <v>5</v>
      </c>
      <c r="I583" t="str">
        <f>VLOOKUP(C583,Aux_Club!$G$3:$H$67,2,FALSE)</f>
        <v>Talleres (C)</v>
      </c>
      <c r="J583">
        <f>VLOOKUP(A583,Aux_Torneo!$A$2:$C$39,3,FALSE)</f>
        <v>25</v>
      </c>
      <c r="K583">
        <f>_xlfn.XLOOKUP(A583,Aux_Torneo!A:A,Aux_Torneo!D:D)</f>
        <v>15</v>
      </c>
      <c r="L583" t="str">
        <f>_xlfn.XLOOKUP(A583,Aux_Torneo!A:A,Aux_Torneo!B:B)</f>
        <v>Con</v>
      </c>
      <c r="M583" s="2">
        <f t="shared" si="9"/>
        <v>0.59259259259259256</v>
      </c>
      <c r="N583" s="2">
        <f>VLOOKUP(J583,Calculos!$A$3:$D$67,2,FALSE)</f>
        <v>0.62962962962962965</v>
      </c>
      <c r="O583" s="2">
        <f>VLOOKUP(J583,Calculos!$A$3:$D$72,3,FALSE)</f>
        <v>0.44400352733686071</v>
      </c>
      <c r="P583" s="5">
        <f>IF(VLOOKUP(J583,Calculos!$A$3:$D$68,3,FALSE)&gt;M583,0,1)</f>
        <v>1</v>
      </c>
    </row>
    <row r="584" spans="1:16">
      <c r="A584" t="s">
        <v>82</v>
      </c>
      <c r="B584">
        <v>3</v>
      </c>
      <c r="C584" t="s">
        <v>85</v>
      </c>
      <c r="D584">
        <v>46</v>
      </c>
      <c r="E584">
        <v>27</v>
      </c>
      <c r="F584">
        <v>14</v>
      </c>
      <c r="G584">
        <v>4</v>
      </c>
      <c r="H584">
        <v>9</v>
      </c>
      <c r="I584" t="str">
        <f>VLOOKUP(C584,Aux_Club!$G$3:$H$67,2,FALSE)</f>
        <v>Racing Club</v>
      </c>
      <c r="J584">
        <f>VLOOKUP(A584,Aux_Torneo!$A$2:$C$39,3,FALSE)</f>
        <v>25</v>
      </c>
      <c r="K584">
        <f>_xlfn.XLOOKUP(A584,Aux_Torneo!A:A,Aux_Torneo!D:D)</f>
        <v>15</v>
      </c>
      <c r="L584" t="str">
        <f>_xlfn.XLOOKUP(A584,Aux_Torneo!A:A,Aux_Torneo!B:B)</f>
        <v>Con</v>
      </c>
      <c r="M584" s="2">
        <f t="shared" si="9"/>
        <v>0.5679012345679012</v>
      </c>
      <c r="N584" s="2">
        <f>VLOOKUP(J584,Calculos!$A$3:$D$67,2,FALSE)</f>
        <v>0.62962962962962965</v>
      </c>
      <c r="O584" s="2">
        <f>VLOOKUP(J584,Calculos!$A$3:$D$72,3,FALSE)</f>
        <v>0.44400352733686071</v>
      </c>
      <c r="P584" s="5">
        <f>IF(VLOOKUP(J584,Calculos!$A$3:$D$68,3,FALSE)&gt;M584,0,1)</f>
        <v>1</v>
      </c>
    </row>
    <row r="585" spans="1:16">
      <c r="A585" t="s">
        <v>82</v>
      </c>
      <c r="B585">
        <v>4</v>
      </c>
      <c r="C585" t="s">
        <v>86</v>
      </c>
      <c r="D585">
        <v>46</v>
      </c>
      <c r="E585">
        <v>27</v>
      </c>
      <c r="F585">
        <v>12</v>
      </c>
      <c r="G585">
        <v>10</v>
      </c>
      <c r="H585">
        <v>5</v>
      </c>
      <c r="I585" t="str">
        <f>VLOOKUP(C585,Aux_Club!$G$3:$H$67,2,FALSE)</f>
        <v>Huracan</v>
      </c>
      <c r="J585">
        <f>VLOOKUP(A585,Aux_Torneo!$A$2:$C$39,3,FALSE)</f>
        <v>25</v>
      </c>
      <c r="K585">
        <f>_xlfn.XLOOKUP(A585,Aux_Torneo!A:A,Aux_Torneo!D:D)</f>
        <v>15</v>
      </c>
      <c r="L585" t="str">
        <f>_xlfn.XLOOKUP(A585,Aux_Torneo!A:A,Aux_Torneo!B:B)</f>
        <v>Con</v>
      </c>
      <c r="M585" s="2">
        <f t="shared" si="9"/>
        <v>0.5679012345679012</v>
      </c>
      <c r="N585" s="2">
        <f>VLOOKUP(J585,Calculos!$A$3:$D$67,2,FALSE)</f>
        <v>0.62962962962962965</v>
      </c>
      <c r="O585" s="2">
        <f>VLOOKUP(J585,Calculos!$A$3:$D$72,3,FALSE)</f>
        <v>0.44400352733686071</v>
      </c>
      <c r="P585" s="5">
        <f>IF(VLOOKUP(J585,Calculos!$A$3:$D$68,3,FALSE)&gt;M585,0,1)</f>
        <v>1</v>
      </c>
    </row>
    <row r="586" spans="1:16">
      <c r="A586" t="s">
        <v>82</v>
      </c>
      <c r="B586">
        <v>5</v>
      </c>
      <c r="C586" t="s">
        <v>87</v>
      </c>
      <c r="D586">
        <v>43</v>
      </c>
      <c r="E586">
        <v>27</v>
      </c>
      <c r="F586">
        <v>11</v>
      </c>
      <c r="G586">
        <v>10</v>
      </c>
      <c r="H586">
        <v>6</v>
      </c>
      <c r="I586" t="str">
        <f>VLOOKUP(C586,Aux_Club!$G$3:$H$67,2,FALSE)</f>
        <v>River Plate</v>
      </c>
      <c r="J586">
        <f>VLOOKUP(A586,Aux_Torneo!$A$2:$C$39,3,FALSE)</f>
        <v>25</v>
      </c>
      <c r="K586">
        <f>_xlfn.XLOOKUP(A586,Aux_Torneo!A:A,Aux_Torneo!D:D)</f>
        <v>15</v>
      </c>
      <c r="L586" t="str">
        <f>_xlfn.XLOOKUP(A586,Aux_Torneo!A:A,Aux_Torneo!B:B)</f>
        <v>Con</v>
      </c>
      <c r="M586" s="2">
        <f t="shared" si="9"/>
        <v>0.53086419753086422</v>
      </c>
      <c r="N586" s="2">
        <f>VLOOKUP(J586,Calculos!$A$3:$D$67,2,FALSE)</f>
        <v>0.62962962962962965</v>
      </c>
      <c r="O586" s="2">
        <f>VLOOKUP(J586,Calculos!$A$3:$D$72,3,FALSE)</f>
        <v>0.44400352733686071</v>
      </c>
      <c r="P586" s="5">
        <f>IF(VLOOKUP(J586,Calculos!$A$3:$D$68,3,FALSE)&gt;M586,0,1)</f>
        <v>1</v>
      </c>
    </row>
    <row r="587" spans="1:16">
      <c r="A587" t="s">
        <v>82</v>
      </c>
      <c r="B587">
        <v>6</v>
      </c>
      <c r="C587" t="s">
        <v>88</v>
      </c>
      <c r="D587">
        <v>42</v>
      </c>
      <c r="E587">
        <v>27</v>
      </c>
      <c r="F587">
        <v>11</v>
      </c>
      <c r="G587">
        <v>9</v>
      </c>
      <c r="H587">
        <v>7</v>
      </c>
      <c r="I587" t="str">
        <f>VLOOKUP(C587,Aux_Club!$G$3:$H$67,2,FALSE)</f>
        <v>Boca Juniors</v>
      </c>
      <c r="J587">
        <f>VLOOKUP(A587,Aux_Torneo!$A$2:$C$39,3,FALSE)</f>
        <v>25</v>
      </c>
      <c r="K587">
        <f>_xlfn.XLOOKUP(A587,Aux_Torneo!A:A,Aux_Torneo!D:D)</f>
        <v>15</v>
      </c>
      <c r="L587" t="str">
        <f>_xlfn.XLOOKUP(A587,Aux_Torneo!A:A,Aux_Torneo!B:B)</f>
        <v>Con</v>
      </c>
      <c r="M587" s="2">
        <f t="shared" si="9"/>
        <v>0.51851851851851849</v>
      </c>
      <c r="N587" s="2">
        <f>VLOOKUP(J587,Calculos!$A$3:$D$67,2,FALSE)</f>
        <v>0.62962962962962965</v>
      </c>
      <c r="O587" s="2">
        <f>VLOOKUP(J587,Calculos!$A$3:$D$72,3,FALSE)</f>
        <v>0.44400352733686071</v>
      </c>
      <c r="P587" s="5">
        <f>IF(VLOOKUP(J587,Calculos!$A$3:$D$68,3,FALSE)&gt;M587,0,1)</f>
        <v>1</v>
      </c>
    </row>
    <row r="588" spans="1:16">
      <c r="A588" t="s">
        <v>82</v>
      </c>
      <c r="B588">
        <v>7</v>
      </c>
      <c r="C588" t="s">
        <v>20</v>
      </c>
      <c r="D588">
        <v>40</v>
      </c>
      <c r="E588">
        <v>27</v>
      </c>
      <c r="F588">
        <v>9</v>
      </c>
      <c r="G588">
        <v>13</v>
      </c>
      <c r="H588">
        <v>5</v>
      </c>
      <c r="I588" t="str">
        <f>VLOOKUP(C588,Aux_Club!$G$3:$H$67,2,FALSE)</f>
        <v>Independiente</v>
      </c>
      <c r="J588">
        <f>VLOOKUP(A588,Aux_Torneo!$A$2:$C$39,3,FALSE)</f>
        <v>25</v>
      </c>
      <c r="K588">
        <f>_xlfn.XLOOKUP(A588,Aux_Torneo!A:A,Aux_Torneo!D:D)</f>
        <v>15</v>
      </c>
      <c r="L588" t="str">
        <f>_xlfn.XLOOKUP(A588,Aux_Torneo!A:A,Aux_Torneo!B:B)</f>
        <v>Con</v>
      </c>
      <c r="M588" s="2">
        <f t="shared" si="9"/>
        <v>0.49382716049382713</v>
      </c>
      <c r="N588" s="2">
        <f>VLOOKUP(J588,Calculos!$A$3:$D$67,2,FALSE)</f>
        <v>0.62962962962962965</v>
      </c>
      <c r="O588" s="2">
        <f>VLOOKUP(J588,Calculos!$A$3:$D$72,3,FALSE)</f>
        <v>0.44400352733686071</v>
      </c>
      <c r="P588" s="5">
        <f>IF(VLOOKUP(J588,Calculos!$A$3:$D$68,3,FALSE)&gt;M588,0,1)</f>
        <v>1</v>
      </c>
    </row>
    <row r="589" spans="1:16">
      <c r="A589" t="s">
        <v>82</v>
      </c>
      <c r="B589">
        <v>8</v>
      </c>
      <c r="C589" t="s">
        <v>89</v>
      </c>
      <c r="D589">
        <v>40</v>
      </c>
      <c r="E589">
        <v>27</v>
      </c>
      <c r="F589">
        <v>11</v>
      </c>
      <c r="G589">
        <v>7</v>
      </c>
      <c r="H589">
        <v>9</v>
      </c>
      <c r="I589" t="str">
        <f>VLOOKUP(C589,Aux_Club!$G$3:$H$67,2,FALSE)</f>
        <v>Atl Tucuman</v>
      </c>
      <c r="J589">
        <f>VLOOKUP(A589,Aux_Torneo!$A$2:$C$39,3,FALSE)</f>
        <v>25</v>
      </c>
      <c r="K589">
        <f>_xlfn.XLOOKUP(A589,Aux_Torneo!A:A,Aux_Torneo!D:D)</f>
        <v>15</v>
      </c>
      <c r="L589" t="str">
        <f>_xlfn.XLOOKUP(A589,Aux_Torneo!A:A,Aux_Torneo!B:B)</f>
        <v>Con</v>
      </c>
      <c r="M589" s="2">
        <f t="shared" si="9"/>
        <v>0.49382716049382713</v>
      </c>
      <c r="N589" s="2">
        <f>VLOOKUP(J589,Calculos!$A$3:$D$67,2,FALSE)</f>
        <v>0.62962962962962965</v>
      </c>
      <c r="O589" s="2">
        <f>VLOOKUP(J589,Calculos!$A$3:$D$72,3,FALSE)</f>
        <v>0.44400352733686071</v>
      </c>
      <c r="P589" s="5">
        <f>IF(VLOOKUP(J589,Calculos!$A$3:$D$68,3,FALSE)&gt;M589,0,1)</f>
        <v>1</v>
      </c>
    </row>
    <row r="590" spans="1:16">
      <c r="A590" t="s">
        <v>82</v>
      </c>
      <c r="B590">
        <v>9</v>
      </c>
      <c r="C590" t="s">
        <v>90</v>
      </c>
      <c r="D590">
        <v>40</v>
      </c>
      <c r="E590">
        <v>27</v>
      </c>
      <c r="F590">
        <v>11</v>
      </c>
      <c r="G590">
        <v>7</v>
      </c>
      <c r="H590">
        <v>9</v>
      </c>
      <c r="I590" t="str">
        <f>VLOOKUP(C590,Aux_Club!$G$3:$H$67,2,FALSE)</f>
        <v>Union</v>
      </c>
      <c r="J590">
        <f>VLOOKUP(A590,Aux_Torneo!$A$2:$C$39,3,FALSE)</f>
        <v>25</v>
      </c>
      <c r="K590">
        <f>_xlfn.XLOOKUP(A590,Aux_Torneo!A:A,Aux_Torneo!D:D)</f>
        <v>15</v>
      </c>
      <c r="L590" t="str">
        <f>_xlfn.XLOOKUP(A590,Aux_Torneo!A:A,Aux_Torneo!B:B)</f>
        <v>Con</v>
      </c>
      <c r="M590" s="2">
        <f t="shared" si="9"/>
        <v>0.49382716049382713</v>
      </c>
      <c r="N590" s="2">
        <f>VLOOKUP(J590,Calculos!$A$3:$D$67,2,FALSE)</f>
        <v>0.62962962962962965</v>
      </c>
      <c r="O590" s="2">
        <f>VLOOKUP(J590,Calculos!$A$3:$D$72,3,FALSE)</f>
        <v>0.44400352733686071</v>
      </c>
      <c r="P590" s="5">
        <f>IF(VLOOKUP(J590,Calculos!$A$3:$D$68,3,FALSE)&gt;M590,0,1)</f>
        <v>1</v>
      </c>
    </row>
    <row r="591" spans="1:16">
      <c r="A591" t="s">
        <v>82</v>
      </c>
      <c r="B591">
        <v>10</v>
      </c>
      <c r="C591" t="s">
        <v>71</v>
      </c>
      <c r="D591">
        <v>39</v>
      </c>
      <c r="E591">
        <v>27</v>
      </c>
      <c r="F591">
        <v>10</v>
      </c>
      <c r="G591">
        <v>9</v>
      </c>
      <c r="H591">
        <v>8</v>
      </c>
      <c r="I591" t="str">
        <f>VLOOKUP(C591,Aux_Club!$G$3:$H$67,2,FALSE)</f>
        <v>Platense</v>
      </c>
      <c r="J591">
        <f>VLOOKUP(A591,Aux_Torneo!$A$2:$C$39,3,FALSE)</f>
        <v>25</v>
      </c>
      <c r="K591">
        <f>_xlfn.XLOOKUP(A591,Aux_Torneo!A:A,Aux_Torneo!D:D)</f>
        <v>15</v>
      </c>
      <c r="L591" t="str">
        <f>_xlfn.XLOOKUP(A591,Aux_Torneo!A:A,Aux_Torneo!B:B)</f>
        <v>Con</v>
      </c>
      <c r="M591" s="2">
        <f t="shared" si="9"/>
        <v>0.48148148148148145</v>
      </c>
      <c r="N591" s="2">
        <f>VLOOKUP(J591,Calculos!$A$3:$D$67,2,FALSE)</f>
        <v>0.62962962962962965</v>
      </c>
      <c r="O591" s="2">
        <f>VLOOKUP(J591,Calculos!$A$3:$D$72,3,FALSE)</f>
        <v>0.44400352733686071</v>
      </c>
      <c r="P591" s="5">
        <f>IF(VLOOKUP(J591,Calculos!$A$3:$D$68,3,FALSE)&gt;M591,0,1)</f>
        <v>1</v>
      </c>
    </row>
    <row r="592" spans="1:16">
      <c r="A592" t="s">
        <v>82</v>
      </c>
      <c r="B592">
        <v>11</v>
      </c>
      <c r="C592" t="s">
        <v>91</v>
      </c>
      <c r="D592">
        <v>38</v>
      </c>
      <c r="E592">
        <v>27</v>
      </c>
      <c r="F592">
        <v>10</v>
      </c>
      <c r="G592">
        <v>8</v>
      </c>
      <c r="H592">
        <v>9</v>
      </c>
      <c r="I592" t="str">
        <f>VLOOKUP(C592,Aux_Club!$G$3:$H$67,2,FALSE)</f>
        <v>Ind Rivadavia</v>
      </c>
      <c r="J592">
        <f>VLOOKUP(A592,Aux_Torneo!$A$2:$C$39,3,FALSE)</f>
        <v>25</v>
      </c>
      <c r="K592">
        <f>_xlfn.XLOOKUP(A592,Aux_Torneo!A:A,Aux_Torneo!D:D)</f>
        <v>15</v>
      </c>
      <c r="L592" t="str">
        <f>_xlfn.XLOOKUP(A592,Aux_Torneo!A:A,Aux_Torneo!B:B)</f>
        <v>Con</v>
      </c>
      <c r="M592" s="2">
        <f t="shared" si="9"/>
        <v>0.46913580246913578</v>
      </c>
      <c r="N592" s="2">
        <f>VLOOKUP(J592,Calculos!$A$3:$D$67,2,FALSE)</f>
        <v>0.62962962962962965</v>
      </c>
      <c r="O592" s="2">
        <f>VLOOKUP(J592,Calculos!$A$3:$D$72,3,FALSE)</f>
        <v>0.44400352733686071</v>
      </c>
      <c r="P592" s="5">
        <f>IF(VLOOKUP(J592,Calculos!$A$3:$D$68,3,FALSE)&gt;M592,0,1)</f>
        <v>1</v>
      </c>
    </row>
    <row r="593" spans="1:16">
      <c r="A593" t="s">
        <v>82</v>
      </c>
      <c r="B593">
        <v>12</v>
      </c>
      <c r="C593" t="s">
        <v>92</v>
      </c>
      <c r="D593">
        <v>36</v>
      </c>
      <c r="E593">
        <v>27</v>
      </c>
      <c r="F593">
        <v>8</v>
      </c>
      <c r="G593">
        <v>12</v>
      </c>
      <c r="H593">
        <v>7</v>
      </c>
      <c r="I593" t="str">
        <f>VLOOKUP(C593,Aux_Club!$G$3:$H$67,2,FALSE)</f>
        <v>Estudiantes (LP)</v>
      </c>
      <c r="J593">
        <f>VLOOKUP(A593,Aux_Torneo!$A$2:$C$39,3,FALSE)</f>
        <v>25</v>
      </c>
      <c r="K593">
        <f>_xlfn.XLOOKUP(A593,Aux_Torneo!A:A,Aux_Torneo!D:D)</f>
        <v>15</v>
      </c>
      <c r="L593" t="str">
        <f>_xlfn.XLOOKUP(A593,Aux_Torneo!A:A,Aux_Torneo!B:B)</f>
        <v>Con</v>
      </c>
      <c r="M593" s="2">
        <f t="shared" si="9"/>
        <v>0.44444444444444442</v>
      </c>
      <c r="N593" s="2">
        <f>VLOOKUP(J593,Calculos!$A$3:$D$67,2,FALSE)</f>
        <v>0.62962962962962965</v>
      </c>
      <c r="O593" s="2">
        <f>VLOOKUP(J593,Calculos!$A$3:$D$72,3,FALSE)</f>
        <v>0.44400352733686071</v>
      </c>
      <c r="P593" s="5">
        <f>IF(VLOOKUP(J593,Calculos!$A$3:$D$68,3,FALSE)&gt;M593,0,1)</f>
        <v>1</v>
      </c>
    </row>
    <row r="594" spans="1:16">
      <c r="A594" t="s">
        <v>82</v>
      </c>
      <c r="B594">
        <v>13</v>
      </c>
      <c r="C594" t="s">
        <v>77</v>
      </c>
      <c r="D594">
        <v>36</v>
      </c>
      <c r="E594">
        <v>27</v>
      </c>
      <c r="F594">
        <v>10</v>
      </c>
      <c r="G594">
        <v>6</v>
      </c>
      <c r="H594">
        <v>11</v>
      </c>
      <c r="I594" t="str">
        <f>VLOOKUP(C594,Aux_Club!$G$3:$H$67,2,FALSE)</f>
        <v>Instituto</v>
      </c>
      <c r="J594">
        <f>VLOOKUP(A594,Aux_Torneo!$A$2:$C$39,3,FALSE)</f>
        <v>25</v>
      </c>
      <c r="K594">
        <f>_xlfn.XLOOKUP(A594,Aux_Torneo!A:A,Aux_Torneo!D:D)</f>
        <v>15</v>
      </c>
      <c r="L594" t="str">
        <f>_xlfn.XLOOKUP(A594,Aux_Torneo!A:A,Aux_Torneo!B:B)</f>
        <v>Con</v>
      </c>
      <c r="M594" s="2">
        <f t="shared" si="9"/>
        <v>0.44444444444444442</v>
      </c>
      <c r="N594" s="2">
        <f>VLOOKUP(J594,Calculos!$A$3:$D$67,2,FALSE)</f>
        <v>0.62962962962962965</v>
      </c>
      <c r="O594" s="2">
        <f>VLOOKUP(J594,Calculos!$A$3:$D$72,3,FALSE)</f>
        <v>0.44400352733686071</v>
      </c>
      <c r="P594" s="5">
        <f>IF(VLOOKUP(J594,Calculos!$A$3:$D$68,3,FALSE)&gt;M594,0,1)</f>
        <v>1</v>
      </c>
    </row>
    <row r="595" spans="1:16">
      <c r="A595" t="s">
        <v>82</v>
      </c>
      <c r="B595">
        <v>14</v>
      </c>
      <c r="C595" t="s">
        <v>93</v>
      </c>
      <c r="D595">
        <v>36</v>
      </c>
      <c r="E595">
        <v>27</v>
      </c>
      <c r="F595">
        <v>8</v>
      </c>
      <c r="G595">
        <v>12</v>
      </c>
      <c r="H595">
        <v>7</v>
      </c>
      <c r="I595" t="str">
        <f>VLOOKUP(C595,Aux_Club!$G$3:$H$67,2,FALSE)</f>
        <v>Lanus</v>
      </c>
      <c r="J595">
        <f>VLOOKUP(A595,Aux_Torneo!$A$2:$C$39,3,FALSE)</f>
        <v>25</v>
      </c>
      <c r="K595">
        <f>_xlfn.XLOOKUP(A595,Aux_Torneo!A:A,Aux_Torneo!D:D)</f>
        <v>15</v>
      </c>
      <c r="L595" t="str">
        <f>_xlfn.XLOOKUP(A595,Aux_Torneo!A:A,Aux_Torneo!B:B)</f>
        <v>Con</v>
      </c>
      <c r="M595" s="2">
        <f t="shared" si="9"/>
        <v>0.44444444444444442</v>
      </c>
      <c r="N595" s="2">
        <f>VLOOKUP(J595,Calculos!$A$3:$D$67,2,FALSE)</f>
        <v>0.62962962962962965</v>
      </c>
      <c r="O595" s="2">
        <f>VLOOKUP(J595,Calculos!$A$3:$D$72,3,FALSE)</f>
        <v>0.44400352733686071</v>
      </c>
      <c r="P595" s="5">
        <f>IF(VLOOKUP(J595,Calculos!$A$3:$D$68,3,FALSE)&gt;M595,0,1)</f>
        <v>1</v>
      </c>
    </row>
    <row r="596" spans="1:16">
      <c r="A596" t="s">
        <v>82</v>
      </c>
      <c r="B596">
        <v>15</v>
      </c>
      <c r="C596" t="s">
        <v>33</v>
      </c>
      <c r="D596">
        <v>35</v>
      </c>
      <c r="E596">
        <v>27</v>
      </c>
      <c r="F596">
        <v>8</v>
      </c>
      <c r="G596">
        <v>11</v>
      </c>
      <c r="H596">
        <v>8</v>
      </c>
      <c r="I596" t="str">
        <f>VLOOKUP(C596,Aux_Club!$G$3:$H$67,2,FALSE)</f>
        <v>Godoy Cruz</v>
      </c>
      <c r="J596">
        <f>VLOOKUP(A596,Aux_Torneo!$A$2:$C$39,3,FALSE)</f>
        <v>25</v>
      </c>
      <c r="K596">
        <f>_xlfn.XLOOKUP(A596,Aux_Torneo!A:A,Aux_Torneo!D:D)</f>
        <v>15</v>
      </c>
      <c r="L596" t="str">
        <f>_xlfn.XLOOKUP(A596,Aux_Torneo!A:A,Aux_Torneo!B:B)</f>
        <v>Con</v>
      </c>
      <c r="M596" s="2">
        <f t="shared" si="9"/>
        <v>0.43209876543209874</v>
      </c>
      <c r="N596" s="2">
        <f>VLOOKUP(J596,Calculos!$A$3:$D$67,2,FALSE)</f>
        <v>0.62962962962962965</v>
      </c>
      <c r="O596" s="2">
        <f>VLOOKUP(J596,Calculos!$A$3:$D$72,3,FALSE)</f>
        <v>0.44400352733686071</v>
      </c>
      <c r="P596" s="5">
        <f>IF(VLOOKUP(J596,Calculos!$A$3:$D$68,3,FALSE)&gt;M596,0,1)</f>
        <v>0</v>
      </c>
    </row>
    <row r="597" spans="1:16">
      <c r="A597" t="s">
        <v>82</v>
      </c>
      <c r="B597">
        <v>16</v>
      </c>
      <c r="C597" t="s">
        <v>44</v>
      </c>
      <c r="D597">
        <v>35</v>
      </c>
      <c r="E597">
        <v>27</v>
      </c>
      <c r="F597">
        <v>8</v>
      </c>
      <c r="G597">
        <v>11</v>
      </c>
      <c r="H597">
        <v>8</v>
      </c>
      <c r="I597" t="str">
        <f>VLOOKUP(C597,Aux_Club!$G$3:$H$67,2,FALSE)</f>
        <v>Belgrano</v>
      </c>
      <c r="J597">
        <f>VLOOKUP(A597,Aux_Torneo!$A$2:$C$39,3,FALSE)</f>
        <v>25</v>
      </c>
      <c r="K597">
        <f>_xlfn.XLOOKUP(A597,Aux_Torneo!A:A,Aux_Torneo!D:D)</f>
        <v>15</v>
      </c>
      <c r="L597" t="str">
        <f>_xlfn.XLOOKUP(A597,Aux_Torneo!A:A,Aux_Torneo!B:B)</f>
        <v>Con</v>
      </c>
      <c r="M597" s="2">
        <f t="shared" si="9"/>
        <v>0.43209876543209874</v>
      </c>
      <c r="N597" s="2">
        <f>VLOOKUP(J597,Calculos!$A$3:$D$67,2,FALSE)</f>
        <v>0.62962962962962965</v>
      </c>
      <c r="O597" s="2">
        <f>VLOOKUP(J597,Calculos!$A$3:$D$72,3,FALSE)</f>
        <v>0.44400352733686071</v>
      </c>
      <c r="P597" s="5">
        <f>IF(VLOOKUP(J597,Calculos!$A$3:$D$68,3,FALSE)&gt;M597,0,1)</f>
        <v>0</v>
      </c>
    </row>
    <row r="598" spans="1:16">
      <c r="A598" t="s">
        <v>82</v>
      </c>
      <c r="B598">
        <v>17</v>
      </c>
      <c r="C598" t="s">
        <v>94</v>
      </c>
      <c r="D598">
        <v>35</v>
      </c>
      <c r="E598">
        <v>27</v>
      </c>
      <c r="F598">
        <v>8</v>
      </c>
      <c r="G598">
        <v>11</v>
      </c>
      <c r="H598">
        <v>8</v>
      </c>
      <c r="I598" t="str">
        <f>VLOOKUP(C598,Aux_Club!$G$3:$H$67,2,FALSE)</f>
        <v>Deportivo Riestra</v>
      </c>
      <c r="J598">
        <f>VLOOKUP(A598,Aux_Torneo!$A$2:$C$39,3,FALSE)</f>
        <v>25</v>
      </c>
      <c r="K598">
        <f>_xlfn.XLOOKUP(A598,Aux_Torneo!A:A,Aux_Torneo!D:D)</f>
        <v>15</v>
      </c>
      <c r="L598" t="str">
        <f>_xlfn.XLOOKUP(A598,Aux_Torneo!A:A,Aux_Torneo!B:B)</f>
        <v>Con</v>
      </c>
      <c r="M598" s="2">
        <f t="shared" si="9"/>
        <v>0.43209876543209874</v>
      </c>
      <c r="N598" s="2">
        <f>VLOOKUP(J598,Calculos!$A$3:$D$67,2,FALSE)</f>
        <v>0.62962962962962965</v>
      </c>
      <c r="O598" s="2">
        <f>VLOOKUP(J598,Calculos!$A$3:$D$72,3,FALSE)</f>
        <v>0.44400352733686071</v>
      </c>
      <c r="P598" s="5">
        <f>IF(VLOOKUP(J598,Calculos!$A$3:$D$68,3,FALSE)&gt;M598,0,1)</f>
        <v>0</v>
      </c>
    </row>
    <row r="599" spans="1:16">
      <c r="A599" t="s">
        <v>82</v>
      </c>
      <c r="B599">
        <v>18</v>
      </c>
      <c r="C599" t="s">
        <v>36</v>
      </c>
      <c r="D599">
        <v>34</v>
      </c>
      <c r="E599">
        <v>27</v>
      </c>
      <c r="F599">
        <v>8</v>
      </c>
      <c r="G599">
        <v>10</v>
      </c>
      <c r="H599">
        <v>9</v>
      </c>
      <c r="I599" t="str">
        <f>VLOOKUP(C599,Aux_Club!$G$3:$H$67,2,FALSE)</f>
        <v>Tigre</v>
      </c>
      <c r="J599">
        <f>VLOOKUP(A599,Aux_Torneo!$A$2:$C$39,3,FALSE)</f>
        <v>25</v>
      </c>
      <c r="K599">
        <f>_xlfn.XLOOKUP(A599,Aux_Torneo!A:A,Aux_Torneo!D:D)</f>
        <v>15</v>
      </c>
      <c r="L599" t="str">
        <f>_xlfn.XLOOKUP(A599,Aux_Torneo!A:A,Aux_Torneo!B:B)</f>
        <v>Con</v>
      </c>
      <c r="M599" s="2">
        <f t="shared" si="9"/>
        <v>0.41975308641975306</v>
      </c>
      <c r="N599" s="2">
        <f>VLOOKUP(J599,Calculos!$A$3:$D$67,2,FALSE)</f>
        <v>0.62962962962962965</v>
      </c>
      <c r="O599" s="2">
        <f>VLOOKUP(J599,Calculos!$A$3:$D$72,3,FALSE)</f>
        <v>0.44400352733686071</v>
      </c>
      <c r="P599" s="5">
        <f>IF(VLOOKUP(J599,Calculos!$A$3:$D$68,3,FALSE)&gt;M599,0,1)</f>
        <v>0</v>
      </c>
    </row>
    <row r="600" spans="1:16">
      <c r="A600" t="s">
        <v>82</v>
      </c>
      <c r="B600">
        <v>19</v>
      </c>
      <c r="C600" t="s">
        <v>95</v>
      </c>
      <c r="D600">
        <v>32</v>
      </c>
      <c r="E600">
        <v>27</v>
      </c>
      <c r="F600">
        <v>8</v>
      </c>
      <c r="G600">
        <v>8</v>
      </c>
      <c r="H600">
        <v>11</v>
      </c>
      <c r="I600" t="str">
        <f>VLOOKUP(C600,Aux_Club!$G$3:$H$67,2,FALSE)</f>
        <v>Gimnasia (LP)</v>
      </c>
      <c r="J600">
        <f>VLOOKUP(A600,Aux_Torneo!$A$2:$C$39,3,FALSE)</f>
        <v>25</v>
      </c>
      <c r="K600">
        <f>_xlfn.XLOOKUP(A600,Aux_Torneo!A:A,Aux_Torneo!D:D)</f>
        <v>15</v>
      </c>
      <c r="L600" t="str">
        <f>_xlfn.XLOOKUP(A600,Aux_Torneo!A:A,Aux_Torneo!B:B)</f>
        <v>Con</v>
      </c>
      <c r="M600" s="2">
        <f t="shared" si="9"/>
        <v>0.39506172839506171</v>
      </c>
      <c r="N600" s="2">
        <f>VLOOKUP(J600,Calculos!$A$3:$D$67,2,FALSE)</f>
        <v>0.62962962962962965</v>
      </c>
      <c r="O600" s="2">
        <f>VLOOKUP(J600,Calculos!$A$3:$D$72,3,FALSE)</f>
        <v>0.44400352733686071</v>
      </c>
      <c r="P600" s="5">
        <f>IF(VLOOKUP(J600,Calculos!$A$3:$D$68,3,FALSE)&gt;M600,0,1)</f>
        <v>0</v>
      </c>
    </row>
    <row r="601" spans="1:16">
      <c r="A601" t="s">
        <v>82</v>
      </c>
      <c r="B601">
        <v>20</v>
      </c>
      <c r="C601" t="s">
        <v>96</v>
      </c>
      <c r="D601">
        <v>32</v>
      </c>
      <c r="E601">
        <v>27</v>
      </c>
      <c r="F601">
        <v>8</v>
      </c>
      <c r="G601">
        <v>8</v>
      </c>
      <c r="H601">
        <v>11</v>
      </c>
      <c r="I601" t="str">
        <f>VLOOKUP(C601,Aux_Club!$G$3:$H$67,2,FALSE)</f>
        <v>Rosario Central</v>
      </c>
      <c r="J601">
        <f>VLOOKUP(A601,Aux_Torneo!$A$2:$C$39,3,FALSE)</f>
        <v>25</v>
      </c>
      <c r="K601">
        <f>_xlfn.XLOOKUP(A601,Aux_Torneo!A:A,Aux_Torneo!D:D)</f>
        <v>15</v>
      </c>
      <c r="L601" t="str">
        <f>_xlfn.XLOOKUP(A601,Aux_Torneo!A:A,Aux_Torneo!B:B)</f>
        <v>Con</v>
      </c>
      <c r="M601" s="2">
        <f t="shared" si="9"/>
        <v>0.39506172839506171</v>
      </c>
      <c r="N601" s="2">
        <f>VLOOKUP(J601,Calculos!$A$3:$D$67,2,FALSE)</f>
        <v>0.62962962962962965</v>
      </c>
      <c r="O601" s="2">
        <f>VLOOKUP(J601,Calculos!$A$3:$D$72,3,FALSE)</f>
        <v>0.44400352733686071</v>
      </c>
      <c r="P601" s="5">
        <f>IF(VLOOKUP(J601,Calculos!$A$3:$D$68,3,FALSE)&gt;M601,0,1)</f>
        <v>0</v>
      </c>
    </row>
    <row r="602" spans="1:16">
      <c r="A602" t="s">
        <v>82</v>
      </c>
      <c r="B602">
        <v>21</v>
      </c>
      <c r="C602" t="s">
        <v>97</v>
      </c>
      <c r="D602">
        <v>32</v>
      </c>
      <c r="E602">
        <v>27</v>
      </c>
      <c r="F602">
        <v>7</v>
      </c>
      <c r="G602">
        <v>11</v>
      </c>
      <c r="H602">
        <v>9</v>
      </c>
      <c r="I602" t="str">
        <f>VLOOKUP(C602,Aux_Club!$G$3:$H$67,2,FALSE)</f>
        <v>Def y Justicia</v>
      </c>
      <c r="J602">
        <f>VLOOKUP(A602,Aux_Torneo!$A$2:$C$39,3,FALSE)</f>
        <v>25</v>
      </c>
      <c r="K602">
        <f>_xlfn.XLOOKUP(A602,Aux_Torneo!A:A,Aux_Torneo!D:D)</f>
        <v>15</v>
      </c>
      <c r="L602" t="str">
        <f>_xlfn.XLOOKUP(A602,Aux_Torneo!A:A,Aux_Torneo!B:B)</f>
        <v>Con</v>
      </c>
      <c r="M602" s="2">
        <f t="shared" si="9"/>
        <v>0.39506172839506171</v>
      </c>
      <c r="N602" s="2">
        <f>VLOOKUP(J602,Calculos!$A$3:$D$67,2,FALSE)</f>
        <v>0.62962962962962965</v>
      </c>
      <c r="O602" s="2">
        <f>VLOOKUP(J602,Calculos!$A$3:$D$72,3,FALSE)</f>
        <v>0.44400352733686071</v>
      </c>
      <c r="P602" s="5">
        <f>IF(VLOOKUP(J602,Calculos!$A$3:$D$68,3,FALSE)&gt;M602,0,1)</f>
        <v>0</v>
      </c>
    </row>
    <row r="603" spans="1:16">
      <c r="A603" t="s">
        <v>82</v>
      </c>
      <c r="B603">
        <v>22</v>
      </c>
      <c r="C603" t="s">
        <v>69</v>
      </c>
      <c r="D603">
        <v>31</v>
      </c>
      <c r="E603">
        <v>27</v>
      </c>
      <c r="F603">
        <v>8</v>
      </c>
      <c r="G603">
        <v>7</v>
      </c>
      <c r="H603">
        <v>12</v>
      </c>
      <c r="I603" t="str">
        <f>VLOOKUP(C603,Aux_Club!$G$3:$H$67,2,FALSE)</f>
        <v>Central Cba (SdE)</v>
      </c>
      <c r="J603">
        <f>VLOOKUP(A603,Aux_Torneo!$A$2:$C$39,3,FALSE)</f>
        <v>25</v>
      </c>
      <c r="K603">
        <f>_xlfn.XLOOKUP(A603,Aux_Torneo!A:A,Aux_Torneo!D:D)</f>
        <v>15</v>
      </c>
      <c r="L603" t="str">
        <f>_xlfn.XLOOKUP(A603,Aux_Torneo!A:A,Aux_Torneo!B:B)</f>
        <v>Con</v>
      </c>
      <c r="M603" s="2">
        <f t="shared" si="9"/>
        <v>0.38271604938271603</v>
      </c>
      <c r="N603" s="2">
        <f>VLOOKUP(J603,Calculos!$A$3:$D$67,2,FALSE)</f>
        <v>0.62962962962962965</v>
      </c>
      <c r="O603" s="2">
        <f>VLOOKUP(J603,Calculos!$A$3:$D$72,3,FALSE)</f>
        <v>0.44400352733686071</v>
      </c>
      <c r="P603" s="5">
        <f>IF(VLOOKUP(J603,Calculos!$A$3:$D$68,3,FALSE)&gt;M603,0,1)</f>
        <v>0</v>
      </c>
    </row>
    <row r="604" spans="1:16">
      <c r="A604" t="s">
        <v>82</v>
      </c>
      <c r="B604">
        <v>23</v>
      </c>
      <c r="C604" t="s">
        <v>98</v>
      </c>
      <c r="D604">
        <v>30</v>
      </c>
      <c r="E604">
        <v>27</v>
      </c>
      <c r="F604">
        <v>8</v>
      </c>
      <c r="G604">
        <v>6</v>
      </c>
      <c r="H604">
        <v>13</v>
      </c>
      <c r="I604" t="str">
        <f>VLOOKUP(C604,Aux_Club!$G$3:$H$67,2,FALSE)</f>
        <v>Argentinos</v>
      </c>
      <c r="J604">
        <f>VLOOKUP(A604,Aux_Torneo!$A$2:$C$39,3,FALSE)</f>
        <v>25</v>
      </c>
      <c r="K604">
        <f>_xlfn.XLOOKUP(A604,Aux_Torneo!A:A,Aux_Torneo!D:D)</f>
        <v>15</v>
      </c>
      <c r="L604" t="str">
        <f>_xlfn.XLOOKUP(A604,Aux_Torneo!A:A,Aux_Torneo!B:B)</f>
        <v>Con</v>
      </c>
      <c r="M604" s="2">
        <f t="shared" si="9"/>
        <v>0.37037037037037035</v>
      </c>
      <c r="N604" s="2">
        <f>VLOOKUP(J604,Calculos!$A$3:$D$67,2,FALSE)</f>
        <v>0.62962962962962965</v>
      </c>
      <c r="O604" s="2">
        <f>VLOOKUP(J604,Calculos!$A$3:$D$72,3,FALSE)</f>
        <v>0.44400352733686071</v>
      </c>
      <c r="P604" s="5">
        <f>IF(VLOOKUP(J604,Calculos!$A$3:$D$68,3,FALSE)&gt;M604,0,1)</f>
        <v>0</v>
      </c>
    </row>
    <row r="605" spans="1:16">
      <c r="A605" t="s">
        <v>82</v>
      </c>
      <c r="B605">
        <v>24</v>
      </c>
      <c r="C605" t="s">
        <v>23</v>
      </c>
      <c r="D605">
        <v>29</v>
      </c>
      <c r="E605">
        <v>27</v>
      </c>
      <c r="F605">
        <v>7</v>
      </c>
      <c r="G605">
        <v>8</v>
      </c>
      <c r="H605">
        <v>12</v>
      </c>
      <c r="I605" t="str">
        <f>VLOOKUP(C605,Aux_Club!$G$3:$H$67,2,FALSE)</f>
        <v>San Lorenzo</v>
      </c>
      <c r="J605">
        <f>VLOOKUP(A605,Aux_Torneo!$A$2:$C$39,3,FALSE)</f>
        <v>25</v>
      </c>
      <c r="K605">
        <f>_xlfn.XLOOKUP(A605,Aux_Torneo!A:A,Aux_Torneo!D:D)</f>
        <v>15</v>
      </c>
      <c r="L605" t="str">
        <f>_xlfn.XLOOKUP(A605,Aux_Torneo!A:A,Aux_Torneo!B:B)</f>
        <v>Con</v>
      </c>
      <c r="M605" s="2">
        <f t="shared" si="9"/>
        <v>0.35802469135802467</v>
      </c>
      <c r="N605" s="2">
        <f>VLOOKUP(J605,Calculos!$A$3:$D$67,2,FALSE)</f>
        <v>0.62962962962962965</v>
      </c>
      <c r="O605" s="2">
        <f>VLOOKUP(J605,Calculos!$A$3:$D$72,3,FALSE)</f>
        <v>0.44400352733686071</v>
      </c>
      <c r="P605" s="5">
        <f>IF(VLOOKUP(J605,Calculos!$A$3:$D$68,3,FALSE)&gt;M605,0,1)</f>
        <v>0</v>
      </c>
    </row>
    <row r="606" spans="1:16">
      <c r="A606" t="s">
        <v>82</v>
      </c>
      <c r="B606">
        <v>25</v>
      </c>
      <c r="C606" t="s">
        <v>99</v>
      </c>
      <c r="D606">
        <v>28</v>
      </c>
      <c r="E606">
        <v>27</v>
      </c>
      <c r="F606">
        <v>7</v>
      </c>
      <c r="G606">
        <v>7</v>
      </c>
      <c r="H606">
        <v>13</v>
      </c>
      <c r="I606" t="str">
        <f>VLOOKUP(C606,Aux_Club!$G$3:$H$67,2,FALSE)</f>
        <v>Newells</v>
      </c>
      <c r="J606">
        <f>VLOOKUP(A606,Aux_Torneo!$A$2:$C$39,3,FALSE)</f>
        <v>25</v>
      </c>
      <c r="K606">
        <f>_xlfn.XLOOKUP(A606,Aux_Torneo!A:A,Aux_Torneo!D:D)</f>
        <v>15</v>
      </c>
      <c r="L606" t="str">
        <f>_xlfn.XLOOKUP(A606,Aux_Torneo!A:A,Aux_Torneo!B:B)</f>
        <v>Con</v>
      </c>
      <c r="M606" s="2">
        <f t="shared" si="9"/>
        <v>0.34567901234567899</v>
      </c>
      <c r="N606" s="2">
        <f>VLOOKUP(J606,Calculos!$A$3:$D$67,2,FALSE)</f>
        <v>0.62962962962962965</v>
      </c>
      <c r="O606" s="2">
        <f>VLOOKUP(J606,Calculos!$A$3:$D$72,3,FALSE)</f>
        <v>0.44400352733686071</v>
      </c>
      <c r="P606" s="5">
        <f>IF(VLOOKUP(J606,Calculos!$A$3:$D$68,3,FALSE)&gt;M606,0,1)</f>
        <v>0</v>
      </c>
    </row>
    <row r="607" spans="1:16">
      <c r="A607" t="s">
        <v>82</v>
      </c>
      <c r="B607">
        <v>26</v>
      </c>
      <c r="C607" t="s">
        <v>57</v>
      </c>
      <c r="D607">
        <v>26</v>
      </c>
      <c r="E607">
        <v>27</v>
      </c>
      <c r="F607">
        <v>5</v>
      </c>
      <c r="G607">
        <v>11</v>
      </c>
      <c r="H607">
        <v>11</v>
      </c>
      <c r="I607" t="str">
        <f>VLOOKUP(C607,Aux_Club!$G$3:$H$67,2,FALSE)</f>
        <v>Sarmiento (J)</v>
      </c>
      <c r="J607">
        <f>VLOOKUP(A607,Aux_Torneo!$A$2:$C$39,3,FALSE)</f>
        <v>25</v>
      </c>
      <c r="K607">
        <f>_xlfn.XLOOKUP(A607,Aux_Torneo!A:A,Aux_Torneo!D:D)</f>
        <v>15</v>
      </c>
      <c r="L607" t="str">
        <f>_xlfn.XLOOKUP(A607,Aux_Torneo!A:A,Aux_Torneo!B:B)</f>
        <v>Con</v>
      </c>
      <c r="M607" s="2">
        <f t="shared" si="9"/>
        <v>0.32098765432098764</v>
      </c>
      <c r="N607" s="2">
        <f>VLOOKUP(J607,Calculos!$A$3:$D$67,2,FALSE)</f>
        <v>0.62962962962962965</v>
      </c>
      <c r="O607" s="2">
        <f>VLOOKUP(J607,Calculos!$A$3:$D$72,3,FALSE)</f>
        <v>0.44400352733686071</v>
      </c>
      <c r="P607" s="5">
        <f>IF(VLOOKUP(J607,Calculos!$A$3:$D$68,3,FALSE)&gt;M607,0,1)</f>
        <v>0</v>
      </c>
    </row>
    <row r="608" spans="1:16">
      <c r="A608" t="s">
        <v>82</v>
      </c>
      <c r="B608">
        <v>27</v>
      </c>
      <c r="C608" t="s">
        <v>17</v>
      </c>
      <c r="D608">
        <v>24</v>
      </c>
      <c r="E608">
        <v>27</v>
      </c>
      <c r="F608">
        <v>5</v>
      </c>
      <c r="G608">
        <v>9</v>
      </c>
      <c r="H608">
        <v>13</v>
      </c>
      <c r="I608" t="str">
        <f>VLOOKUP(C608,Aux_Club!$G$3:$H$67,2,FALSE)</f>
        <v>Banfield</v>
      </c>
      <c r="J608">
        <f>VLOOKUP(A608,Aux_Torneo!$A$2:$C$39,3,FALSE)</f>
        <v>25</v>
      </c>
      <c r="K608">
        <f>_xlfn.XLOOKUP(A608,Aux_Torneo!A:A,Aux_Torneo!D:D)</f>
        <v>15</v>
      </c>
      <c r="L608" t="str">
        <f>_xlfn.XLOOKUP(A608,Aux_Torneo!A:A,Aux_Torneo!B:B)</f>
        <v>Con</v>
      </c>
      <c r="M608" s="2">
        <f t="shared" si="9"/>
        <v>0.29629629629629628</v>
      </c>
      <c r="N608" s="2">
        <f>VLOOKUP(J608,Calculos!$A$3:$D$67,2,FALSE)</f>
        <v>0.62962962962962965</v>
      </c>
      <c r="O608" s="2">
        <f>VLOOKUP(J608,Calculos!$A$3:$D$72,3,FALSE)</f>
        <v>0.44400352733686071</v>
      </c>
      <c r="P608" s="5">
        <f>IF(VLOOKUP(J608,Calculos!$A$3:$D$68,3,FALSE)&gt;M608,0,1)</f>
        <v>0</v>
      </c>
    </row>
    <row r="609" spans="1:16">
      <c r="A609" t="s">
        <v>82</v>
      </c>
      <c r="B609">
        <v>28</v>
      </c>
      <c r="C609" t="s">
        <v>100</v>
      </c>
      <c r="D609">
        <v>23</v>
      </c>
      <c r="E609">
        <v>27</v>
      </c>
      <c r="F609">
        <v>4</v>
      </c>
      <c r="G609">
        <v>11</v>
      </c>
      <c r="H609">
        <v>12</v>
      </c>
      <c r="I609" t="str">
        <f>VLOOKUP(C609,Aux_Club!$G$3:$H$67,2,FALSE)</f>
        <v>Barracas Central</v>
      </c>
      <c r="J609">
        <f>VLOOKUP(A609,Aux_Torneo!$A$2:$C$39,3,FALSE)</f>
        <v>25</v>
      </c>
      <c r="K609">
        <f>_xlfn.XLOOKUP(A609,Aux_Torneo!A:A,Aux_Torneo!D:D)</f>
        <v>15</v>
      </c>
      <c r="L609" t="str">
        <f>_xlfn.XLOOKUP(A609,Aux_Torneo!A:A,Aux_Torneo!B:B)</f>
        <v>Con</v>
      </c>
      <c r="M609" s="2">
        <f t="shared" si="9"/>
        <v>0.2839506172839506</v>
      </c>
      <c r="N609" s="2">
        <f>VLOOKUP(J609,Calculos!$A$3:$D$67,2,FALSE)</f>
        <v>0.62962962962962965</v>
      </c>
      <c r="O609" s="2">
        <f>VLOOKUP(J609,Calculos!$A$3:$D$72,3,FALSE)</f>
        <v>0.44400352733686071</v>
      </c>
      <c r="P609" s="5">
        <f>IF(VLOOKUP(J609,Calculos!$A$3:$D$68,3,FALSE)&gt;M609,0,1)</f>
        <v>0</v>
      </c>
    </row>
    <row r="610" spans="1:16">
      <c r="A610" t="s">
        <v>101</v>
      </c>
      <c r="B610">
        <v>1</v>
      </c>
      <c r="C610" t="s">
        <v>22</v>
      </c>
      <c r="D610">
        <v>33</v>
      </c>
      <c r="E610">
        <v>16</v>
      </c>
      <c r="F610">
        <v>9</v>
      </c>
      <c r="G610">
        <v>6</v>
      </c>
      <c r="H610">
        <v>1</v>
      </c>
      <c r="I610" t="str">
        <f>VLOOKUP(C610,Aux_Club!$G$3:$H$67,2,FALSE)</f>
        <v>Argentinos</v>
      </c>
      <c r="J610">
        <f>VLOOKUP(A610,Aux_Torneo!$A$2:$C$39,3,FALSE)</f>
        <v>26</v>
      </c>
      <c r="K610">
        <f>_xlfn.XLOOKUP(A610,Aux_Torneo!A:A,Aux_Torneo!D:D)</f>
        <v>16</v>
      </c>
      <c r="L610" t="str">
        <f>_xlfn.XLOOKUP(A610,Aux_Torneo!A:A,Aux_Torneo!B:B)</f>
        <v>Con</v>
      </c>
      <c r="M610" s="2">
        <f t="shared" si="9"/>
        <v>0.6875</v>
      </c>
      <c r="N610" s="2">
        <f>VLOOKUP(J610,Calculos!$A$3:$D$67,2,FALSE)</f>
        <v>0.72916666666666663</v>
      </c>
      <c r="O610" s="2">
        <f>VLOOKUP(J610,Calculos!$A$3:$D$72,3,FALSE)</f>
        <v>0.44791666666666669</v>
      </c>
      <c r="P610" s="5">
        <f>IF(VLOOKUP(J610,Calculos!$A$3:$D$68,3,FALSE)&gt;M610,0,1)</f>
        <v>1</v>
      </c>
    </row>
    <row r="611" spans="1:16">
      <c r="A611" t="s">
        <v>101</v>
      </c>
      <c r="B611">
        <v>2</v>
      </c>
      <c r="C611" t="s">
        <v>88</v>
      </c>
      <c r="D611">
        <v>33</v>
      </c>
      <c r="E611">
        <v>16</v>
      </c>
      <c r="F611">
        <v>10</v>
      </c>
      <c r="G611">
        <v>3</v>
      </c>
      <c r="H611">
        <v>3</v>
      </c>
      <c r="I611" t="str">
        <f>VLOOKUP(C611,Aux_Club!$G$3:$H$67,2,FALSE)</f>
        <v>Boca Juniors</v>
      </c>
      <c r="J611">
        <f>VLOOKUP(A611,Aux_Torneo!$A$2:$C$39,3,FALSE)</f>
        <v>26</v>
      </c>
      <c r="K611">
        <f>_xlfn.XLOOKUP(A611,Aux_Torneo!A:A,Aux_Torneo!D:D)</f>
        <v>16</v>
      </c>
      <c r="L611" t="str">
        <f>_xlfn.XLOOKUP(A611,Aux_Torneo!A:A,Aux_Torneo!B:B)</f>
        <v>Con</v>
      </c>
      <c r="M611" s="2">
        <f t="shared" si="9"/>
        <v>0.6875</v>
      </c>
      <c r="N611" s="2">
        <f>VLOOKUP(J611,Calculos!$A$3:$D$67,2,FALSE)</f>
        <v>0.72916666666666663</v>
      </c>
      <c r="O611" s="2">
        <f>VLOOKUP(J611,Calculos!$A$3:$D$72,3,FALSE)</f>
        <v>0.44791666666666669</v>
      </c>
      <c r="P611" s="5">
        <f>IF(VLOOKUP(J611,Calculos!$A$3:$D$68,3,FALSE)&gt;M611,0,1)</f>
        <v>1</v>
      </c>
    </row>
    <row r="612" spans="1:16">
      <c r="A612" t="s">
        <v>101</v>
      </c>
      <c r="B612">
        <v>3</v>
      </c>
      <c r="C612" t="s">
        <v>85</v>
      </c>
      <c r="D612">
        <v>28</v>
      </c>
      <c r="E612">
        <v>16</v>
      </c>
      <c r="F612">
        <v>9</v>
      </c>
      <c r="G612">
        <v>1</v>
      </c>
      <c r="H612">
        <v>6</v>
      </c>
      <c r="I612" t="str">
        <f>VLOOKUP(C612,Aux_Club!$G$3:$H$67,2,FALSE)</f>
        <v>Racing Club</v>
      </c>
      <c r="J612">
        <f>VLOOKUP(A612,Aux_Torneo!$A$2:$C$39,3,FALSE)</f>
        <v>26</v>
      </c>
      <c r="K612">
        <f>_xlfn.XLOOKUP(A612,Aux_Torneo!A:A,Aux_Torneo!D:D)</f>
        <v>16</v>
      </c>
      <c r="L612" t="str">
        <f>_xlfn.XLOOKUP(A612,Aux_Torneo!A:A,Aux_Torneo!B:B)</f>
        <v>Con</v>
      </c>
      <c r="M612" s="2">
        <f t="shared" si="9"/>
        <v>0.58333333333333337</v>
      </c>
      <c r="N612" s="2">
        <f>VLOOKUP(J612,Calculos!$A$3:$D$67,2,FALSE)</f>
        <v>0.72916666666666663</v>
      </c>
      <c r="O612" s="2">
        <f>VLOOKUP(J612,Calculos!$A$3:$D$72,3,FALSE)</f>
        <v>0.44791666666666669</v>
      </c>
      <c r="P612" s="5">
        <f>IF(VLOOKUP(J612,Calculos!$A$3:$D$68,3,FALSE)&gt;M612,0,1)</f>
        <v>1</v>
      </c>
    </row>
    <row r="613" spans="1:16">
      <c r="A613" t="s">
        <v>101</v>
      </c>
      <c r="B613">
        <v>4</v>
      </c>
      <c r="C613" t="s">
        <v>86</v>
      </c>
      <c r="D613">
        <v>27</v>
      </c>
      <c r="E613">
        <v>16</v>
      </c>
      <c r="F613">
        <v>7</v>
      </c>
      <c r="G613">
        <v>6</v>
      </c>
      <c r="H613">
        <v>3</v>
      </c>
      <c r="I613" t="str">
        <f>VLOOKUP(C613,Aux_Club!$G$3:$H$67,2,FALSE)</f>
        <v>Huracan</v>
      </c>
      <c r="J613">
        <f>VLOOKUP(A613,Aux_Torneo!$A$2:$C$39,3,FALSE)</f>
        <v>26</v>
      </c>
      <c r="K613">
        <f>_xlfn.XLOOKUP(A613,Aux_Torneo!A:A,Aux_Torneo!D:D)</f>
        <v>16</v>
      </c>
      <c r="L613" t="str">
        <f>_xlfn.XLOOKUP(A613,Aux_Torneo!A:A,Aux_Torneo!B:B)</f>
        <v>Con</v>
      </c>
      <c r="M613" s="2">
        <f t="shared" si="9"/>
        <v>0.5625</v>
      </c>
      <c r="N613" s="2">
        <f>VLOOKUP(J613,Calculos!$A$3:$D$67,2,FALSE)</f>
        <v>0.72916666666666663</v>
      </c>
      <c r="O613" s="2">
        <f>VLOOKUP(J613,Calculos!$A$3:$D$72,3,FALSE)</f>
        <v>0.44791666666666669</v>
      </c>
      <c r="P613" s="5">
        <f>IF(VLOOKUP(J613,Calculos!$A$3:$D$68,3,FALSE)&gt;M613,0,1)</f>
        <v>1</v>
      </c>
    </row>
    <row r="614" spans="1:16">
      <c r="A614" t="s">
        <v>101</v>
      </c>
      <c r="B614">
        <v>5</v>
      </c>
      <c r="C614" t="s">
        <v>36</v>
      </c>
      <c r="D614">
        <v>27</v>
      </c>
      <c r="E614">
        <v>16</v>
      </c>
      <c r="F614">
        <v>8</v>
      </c>
      <c r="G614">
        <v>3</v>
      </c>
      <c r="H614">
        <v>5</v>
      </c>
      <c r="I614" t="str">
        <f>VLOOKUP(C614,Aux_Club!$G$3:$H$67,2,FALSE)</f>
        <v>Tigre</v>
      </c>
      <c r="J614">
        <f>VLOOKUP(A614,Aux_Torneo!$A$2:$C$39,3,FALSE)</f>
        <v>26</v>
      </c>
      <c r="K614">
        <f>_xlfn.XLOOKUP(A614,Aux_Torneo!A:A,Aux_Torneo!D:D)</f>
        <v>16</v>
      </c>
      <c r="L614" t="str">
        <f>_xlfn.XLOOKUP(A614,Aux_Torneo!A:A,Aux_Torneo!B:B)</f>
        <v>Con</v>
      </c>
      <c r="M614" s="2">
        <f t="shared" si="9"/>
        <v>0.5625</v>
      </c>
      <c r="N614" s="2">
        <f>VLOOKUP(J614,Calculos!$A$3:$D$67,2,FALSE)</f>
        <v>0.72916666666666663</v>
      </c>
      <c r="O614" s="2">
        <f>VLOOKUP(J614,Calculos!$A$3:$D$72,3,FALSE)</f>
        <v>0.44791666666666669</v>
      </c>
      <c r="P614" s="5">
        <f>IF(VLOOKUP(J614,Calculos!$A$3:$D$68,3,FALSE)&gt;M614,0,1)</f>
        <v>1</v>
      </c>
    </row>
    <row r="615" spans="1:16">
      <c r="A615" t="s">
        <v>101</v>
      </c>
      <c r="B615">
        <v>6</v>
      </c>
      <c r="C615" t="s">
        <v>91</v>
      </c>
      <c r="D615">
        <v>27</v>
      </c>
      <c r="E615">
        <v>16</v>
      </c>
      <c r="F615">
        <v>7</v>
      </c>
      <c r="G615">
        <v>6</v>
      </c>
      <c r="H615">
        <v>3</v>
      </c>
      <c r="I615" t="str">
        <f>VLOOKUP(C615,Aux_Club!$G$3:$H$67,2,FALSE)</f>
        <v>Ind Rivadavia</v>
      </c>
      <c r="J615">
        <f>VLOOKUP(A615,Aux_Torneo!$A$2:$C$39,3,FALSE)</f>
        <v>26</v>
      </c>
      <c r="K615">
        <f>_xlfn.XLOOKUP(A615,Aux_Torneo!A:A,Aux_Torneo!D:D)</f>
        <v>16</v>
      </c>
      <c r="L615" t="str">
        <f>_xlfn.XLOOKUP(A615,Aux_Torneo!A:A,Aux_Torneo!B:B)</f>
        <v>Con</v>
      </c>
      <c r="M615" s="2">
        <f t="shared" si="9"/>
        <v>0.5625</v>
      </c>
      <c r="N615" s="2">
        <f>VLOOKUP(J615,Calculos!$A$3:$D$67,2,FALSE)</f>
        <v>0.72916666666666663</v>
      </c>
      <c r="O615" s="2">
        <f>VLOOKUP(J615,Calculos!$A$3:$D$72,3,FALSE)</f>
        <v>0.44791666666666669</v>
      </c>
      <c r="P615" s="5">
        <f>IF(VLOOKUP(J615,Calculos!$A$3:$D$68,3,FALSE)&gt;M615,0,1)</f>
        <v>1</v>
      </c>
    </row>
    <row r="616" spans="1:16">
      <c r="A616" t="s">
        <v>101</v>
      </c>
      <c r="B616">
        <v>7</v>
      </c>
      <c r="C616" t="s">
        <v>100</v>
      </c>
      <c r="D616">
        <v>26</v>
      </c>
      <c r="E616">
        <v>16</v>
      </c>
      <c r="F616">
        <v>7</v>
      </c>
      <c r="G616">
        <v>5</v>
      </c>
      <c r="H616">
        <v>4</v>
      </c>
      <c r="I616" t="str">
        <f>VLOOKUP(C616,Aux_Club!$G$3:$H$67,2,FALSE)</f>
        <v>Barracas Central</v>
      </c>
      <c r="J616">
        <f>VLOOKUP(A616,Aux_Torneo!$A$2:$C$39,3,FALSE)</f>
        <v>26</v>
      </c>
      <c r="K616">
        <f>_xlfn.XLOOKUP(A616,Aux_Torneo!A:A,Aux_Torneo!D:D)</f>
        <v>16</v>
      </c>
      <c r="L616" t="str">
        <f>_xlfn.XLOOKUP(A616,Aux_Torneo!A:A,Aux_Torneo!B:B)</f>
        <v>Con</v>
      </c>
      <c r="M616" s="2">
        <f t="shared" si="9"/>
        <v>0.54166666666666663</v>
      </c>
      <c r="N616" s="2">
        <f>VLOOKUP(J616,Calculos!$A$3:$D$67,2,FALSE)</f>
        <v>0.72916666666666663</v>
      </c>
      <c r="O616" s="2">
        <f>VLOOKUP(J616,Calculos!$A$3:$D$72,3,FALSE)</f>
        <v>0.44791666666666669</v>
      </c>
      <c r="P616" s="5">
        <f>IF(VLOOKUP(J616,Calculos!$A$3:$D$68,3,FALSE)&gt;M616,0,1)</f>
        <v>1</v>
      </c>
    </row>
    <row r="617" spans="1:16">
      <c r="A617" t="s">
        <v>101</v>
      </c>
      <c r="B617">
        <v>8</v>
      </c>
      <c r="C617" t="s">
        <v>92</v>
      </c>
      <c r="D617">
        <v>21</v>
      </c>
      <c r="E617">
        <v>16</v>
      </c>
      <c r="F617">
        <v>5</v>
      </c>
      <c r="G617">
        <v>6</v>
      </c>
      <c r="H617">
        <v>5</v>
      </c>
      <c r="I617" t="str">
        <f>VLOOKUP(C617,Aux_Club!$G$3:$H$67,2,FALSE)</f>
        <v>Estudiantes (LP)</v>
      </c>
      <c r="J617">
        <f>VLOOKUP(A617,Aux_Torneo!$A$2:$C$39,3,FALSE)</f>
        <v>26</v>
      </c>
      <c r="K617">
        <f>_xlfn.XLOOKUP(A617,Aux_Torneo!A:A,Aux_Torneo!D:D)</f>
        <v>16</v>
      </c>
      <c r="L617" t="str">
        <f>_xlfn.XLOOKUP(A617,Aux_Torneo!A:A,Aux_Torneo!B:B)</f>
        <v>Con</v>
      </c>
      <c r="M617" s="2">
        <f t="shared" si="9"/>
        <v>0.4375</v>
      </c>
      <c r="N617" s="2">
        <f>VLOOKUP(J617,Calculos!$A$3:$D$67,2,FALSE)</f>
        <v>0.72916666666666663</v>
      </c>
      <c r="O617" s="2">
        <f>VLOOKUP(J617,Calculos!$A$3:$D$72,3,FALSE)</f>
        <v>0.44791666666666669</v>
      </c>
      <c r="P617" s="5">
        <f>IF(VLOOKUP(J617,Calculos!$A$3:$D$68,3,FALSE)&gt;M617,0,1)</f>
        <v>0</v>
      </c>
    </row>
    <row r="618" spans="1:16">
      <c r="A618" t="s">
        <v>101</v>
      </c>
      <c r="B618">
        <v>9</v>
      </c>
      <c r="C618" t="s">
        <v>99</v>
      </c>
      <c r="D618">
        <v>19</v>
      </c>
      <c r="E618">
        <v>16</v>
      </c>
      <c r="F618">
        <v>5</v>
      </c>
      <c r="G618">
        <v>4</v>
      </c>
      <c r="H618">
        <v>7</v>
      </c>
      <c r="I618" t="str">
        <f>VLOOKUP(C618,Aux_Club!$G$3:$H$67,2,FALSE)</f>
        <v>Newells</v>
      </c>
      <c r="J618">
        <f>VLOOKUP(A618,Aux_Torneo!$A$2:$C$39,3,FALSE)</f>
        <v>26</v>
      </c>
      <c r="K618">
        <f>_xlfn.XLOOKUP(A618,Aux_Torneo!A:A,Aux_Torneo!D:D)</f>
        <v>16</v>
      </c>
      <c r="L618" t="str">
        <f>_xlfn.XLOOKUP(A618,Aux_Torneo!A:A,Aux_Torneo!B:B)</f>
        <v>Con</v>
      </c>
      <c r="M618" s="2">
        <f t="shared" si="9"/>
        <v>0.39583333333333331</v>
      </c>
      <c r="N618" s="2">
        <f>VLOOKUP(J618,Calculos!$A$3:$D$67,2,FALSE)</f>
        <v>0.72916666666666663</v>
      </c>
      <c r="O618" s="2">
        <f>VLOOKUP(J618,Calculos!$A$3:$D$72,3,FALSE)</f>
        <v>0.44791666666666669</v>
      </c>
      <c r="P618" s="5">
        <f>IF(VLOOKUP(J618,Calculos!$A$3:$D$68,3,FALSE)&gt;M618,0,1)</f>
        <v>0</v>
      </c>
    </row>
    <row r="619" spans="1:16">
      <c r="A619" t="s">
        <v>101</v>
      </c>
      <c r="B619">
        <v>10</v>
      </c>
      <c r="C619" t="s">
        <v>97</v>
      </c>
      <c r="D619">
        <v>19</v>
      </c>
      <c r="E619">
        <v>16</v>
      </c>
      <c r="F619">
        <v>5</v>
      </c>
      <c r="G619">
        <v>4</v>
      </c>
      <c r="H619">
        <v>7</v>
      </c>
      <c r="I619" t="str">
        <f>VLOOKUP(C619,Aux_Club!$G$3:$H$67,2,FALSE)</f>
        <v>Def y Justicia</v>
      </c>
      <c r="J619">
        <f>VLOOKUP(A619,Aux_Torneo!$A$2:$C$39,3,FALSE)</f>
        <v>26</v>
      </c>
      <c r="K619">
        <f>_xlfn.XLOOKUP(A619,Aux_Torneo!A:A,Aux_Torneo!D:D)</f>
        <v>16</v>
      </c>
      <c r="L619" t="str">
        <f>_xlfn.XLOOKUP(A619,Aux_Torneo!A:A,Aux_Torneo!B:B)</f>
        <v>Con</v>
      </c>
      <c r="M619" s="2">
        <f t="shared" si="9"/>
        <v>0.39583333333333331</v>
      </c>
      <c r="N619" s="2">
        <f>VLOOKUP(J619,Calculos!$A$3:$D$67,2,FALSE)</f>
        <v>0.72916666666666663</v>
      </c>
      <c r="O619" s="2">
        <f>VLOOKUP(J619,Calculos!$A$3:$D$72,3,FALSE)</f>
        <v>0.44791666666666669</v>
      </c>
      <c r="P619" s="5">
        <f>IF(VLOOKUP(J619,Calculos!$A$3:$D$68,3,FALSE)&gt;M619,0,1)</f>
        <v>0</v>
      </c>
    </row>
    <row r="620" spans="1:16">
      <c r="A620" t="s">
        <v>101</v>
      </c>
      <c r="B620">
        <v>11</v>
      </c>
      <c r="C620" t="s">
        <v>102</v>
      </c>
      <c r="D620">
        <v>18</v>
      </c>
      <c r="E620">
        <v>16</v>
      </c>
      <c r="F620">
        <v>5</v>
      </c>
      <c r="G620">
        <v>3</v>
      </c>
      <c r="H620">
        <v>8</v>
      </c>
      <c r="I620" t="str">
        <f>VLOOKUP(C620,Aux_Club!$G$3:$H$67,2,FALSE)</f>
        <v>Central Cba (SdE)</v>
      </c>
      <c r="J620">
        <f>VLOOKUP(A620,Aux_Torneo!$A$2:$C$39,3,FALSE)</f>
        <v>26</v>
      </c>
      <c r="K620">
        <f>_xlfn.XLOOKUP(A620,Aux_Torneo!A:A,Aux_Torneo!D:D)</f>
        <v>16</v>
      </c>
      <c r="L620" t="str">
        <f>_xlfn.XLOOKUP(A620,Aux_Torneo!A:A,Aux_Torneo!B:B)</f>
        <v>Con</v>
      </c>
      <c r="M620" s="2">
        <f t="shared" si="9"/>
        <v>0.375</v>
      </c>
      <c r="N620" s="2">
        <f>VLOOKUP(J620,Calculos!$A$3:$D$67,2,FALSE)</f>
        <v>0.72916666666666663</v>
      </c>
      <c r="O620" s="2">
        <f>VLOOKUP(J620,Calculos!$A$3:$D$72,3,FALSE)</f>
        <v>0.44791666666666669</v>
      </c>
      <c r="P620" s="5">
        <f>IF(VLOOKUP(J620,Calculos!$A$3:$D$68,3,FALSE)&gt;M620,0,1)</f>
        <v>0</v>
      </c>
    </row>
    <row r="621" spans="1:16">
      <c r="A621" t="s">
        <v>101</v>
      </c>
      <c r="B621">
        <v>12</v>
      </c>
      <c r="C621" t="s">
        <v>44</v>
      </c>
      <c r="D621">
        <v>17</v>
      </c>
      <c r="E621">
        <v>16</v>
      </c>
      <c r="F621">
        <v>3</v>
      </c>
      <c r="G621">
        <v>8</v>
      </c>
      <c r="H621">
        <v>5</v>
      </c>
      <c r="I621" t="str">
        <f>VLOOKUP(C621,Aux_Club!$G$3:$H$67,2,FALSE)</f>
        <v>Belgrano</v>
      </c>
      <c r="J621">
        <f>VLOOKUP(A621,Aux_Torneo!$A$2:$C$39,3,FALSE)</f>
        <v>26</v>
      </c>
      <c r="K621">
        <f>_xlfn.XLOOKUP(A621,Aux_Torneo!A:A,Aux_Torneo!D:D)</f>
        <v>16</v>
      </c>
      <c r="L621" t="str">
        <f>_xlfn.XLOOKUP(A621,Aux_Torneo!A:A,Aux_Torneo!B:B)</f>
        <v>Con</v>
      </c>
      <c r="M621" s="2">
        <f t="shared" si="9"/>
        <v>0.35416666666666669</v>
      </c>
      <c r="N621" s="2">
        <f>VLOOKUP(J621,Calculos!$A$3:$D$67,2,FALSE)</f>
        <v>0.72916666666666663</v>
      </c>
      <c r="O621" s="2">
        <f>VLOOKUP(J621,Calculos!$A$3:$D$72,3,FALSE)</f>
        <v>0.44791666666666669</v>
      </c>
      <c r="P621" s="5">
        <f>IF(VLOOKUP(J621,Calculos!$A$3:$D$68,3,FALSE)&gt;M621,0,1)</f>
        <v>0</v>
      </c>
    </row>
    <row r="622" spans="1:16">
      <c r="A622" t="s">
        <v>101</v>
      </c>
      <c r="B622">
        <v>13</v>
      </c>
      <c r="C622" t="s">
        <v>56</v>
      </c>
      <c r="D622">
        <v>15</v>
      </c>
      <c r="E622">
        <v>16</v>
      </c>
      <c r="F622">
        <v>4</v>
      </c>
      <c r="G622">
        <v>3</v>
      </c>
      <c r="H622">
        <v>9</v>
      </c>
      <c r="I622" t="str">
        <f>VLOOKUP(C622,Aux_Club!$G$3:$H$67,2,FALSE)</f>
        <v>Aldosivi</v>
      </c>
      <c r="J622">
        <f>VLOOKUP(A622,Aux_Torneo!$A$2:$C$39,3,FALSE)</f>
        <v>26</v>
      </c>
      <c r="K622">
        <f>_xlfn.XLOOKUP(A622,Aux_Torneo!A:A,Aux_Torneo!D:D)</f>
        <v>16</v>
      </c>
      <c r="L622" t="str">
        <f>_xlfn.XLOOKUP(A622,Aux_Torneo!A:A,Aux_Torneo!B:B)</f>
        <v>Con</v>
      </c>
      <c r="M622" s="2">
        <f t="shared" si="9"/>
        <v>0.3125</v>
      </c>
      <c r="N622" s="2">
        <f>VLOOKUP(J622,Calculos!$A$3:$D$67,2,FALSE)</f>
        <v>0.72916666666666663</v>
      </c>
      <c r="O622" s="2">
        <f>VLOOKUP(J622,Calculos!$A$3:$D$72,3,FALSE)</f>
        <v>0.44791666666666669</v>
      </c>
      <c r="P622" s="5">
        <f>IF(VLOOKUP(J622,Calculos!$A$3:$D$68,3,FALSE)&gt;M622,0,1)</f>
        <v>0</v>
      </c>
    </row>
    <row r="623" spans="1:16">
      <c r="A623" t="s">
        <v>101</v>
      </c>
      <c r="B623">
        <v>14</v>
      </c>
      <c r="C623" t="s">
        <v>17</v>
      </c>
      <c r="D623">
        <v>14</v>
      </c>
      <c r="E623">
        <v>16</v>
      </c>
      <c r="F623">
        <v>3</v>
      </c>
      <c r="G623">
        <v>5</v>
      </c>
      <c r="H623">
        <v>8</v>
      </c>
      <c r="I623" t="str">
        <f>VLOOKUP(C623,Aux_Club!$G$3:$H$67,2,FALSE)</f>
        <v>Banfield</v>
      </c>
      <c r="J623">
        <f>VLOOKUP(A623,Aux_Torneo!$A$2:$C$39,3,FALSE)</f>
        <v>26</v>
      </c>
      <c r="K623">
        <f>_xlfn.XLOOKUP(A623,Aux_Torneo!A:A,Aux_Torneo!D:D)</f>
        <v>16</v>
      </c>
      <c r="L623" t="str">
        <f>_xlfn.XLOOKUP(A623,Aux_Torneo!A:A,Aux_Torneo!B:B)</f>
        <v>Con</v>
      </c>
      <c r="M623" s="2">
        <f t="shared" si="9"/>
        <v>0.29166666666666669</v>
      </c>
      <c r="N623" s="2">
        <f>VLOOKUP(J623,Calculos!$A$3:$D$67,2,FALSE)</f>
        <v>0.72916666666666663</v>
      </c>
      <c r="O623" s="2">
        <f>VLOOKUP(J623,Calculos!$A$3:$D$72,3,FALSE)</f>
        <v>0.44791666666666669</v>
      </c>
      <c r="P623" s="5">
        <f>IF(VLOOKUP(J623,Calculos!$A$3:$D$68,3,FALSE)&gt;M623,0,1)</f>
        <v>0</v>
      </c>
    </row>
    <row r="624" spans="1:16">
      <c r="A624" t="s">
        <v>101</v>
      </c>
      <c r="B624">
        <v>15</v>
      </c>
      <c r="C624" t="s">
        <v>90</v>
      </c>
      <c r="D624">
        <v>14</v>
      </c>
      <c r="E624">
        <v>16</v>
      </c>
      <c r="F624">
        <v>3</v>
      </c>
      <c r="G624">
        <v>5</v>
      </c>
      <c r="H624">
        <v>8</v>
      </c>
      <c r="I624" t="str">
        <f>VLOOKUP(C624,Aux_Club!$G$3:$H$67,2,FALSE)</f>
        <v>Union</v>
      </c>
      <c r="J624">
        <f>VLOOKUP(A624,Aux_Torneo!$A$2:$C$39,3,FALSE)</f>
        <v>26</v>
      </c>
      <c r="K624">
        <f>_xlfn.XLOOKUP(A624,Aux_Torneo!A:A,Aux_Torneo!D:D)</f>
        <v>16</v>
      </c>
      <c r="L624" t="str">
        <f>_xlfn.XLOOKUP(A624,Aux_Torneo!A:A,Aux_Torneo!B:B)</f>
        <v>Con</v>
      </c>
      <c r="M624" s="2">
        <f t="shared" si="9"/>
        <v>0.29166666666666669</v>
      </c>
      <c r="N624" s="2">
        <f>VLOOKUP(J624,Calculos!$A$3:$D$67,2,FALSE)</f>
        <v>0.72916666666666663</v>
      </c>
      <c r="O624" s="2">
        <f>VLOOKUP(J624,Calculos!$A$3:$D$72,3,FALSE)</f>
        <v>0.44791666666666669</v>
      </c>
      <c r="P624" s="5">
        <f>IF(VLOOKUP(J624,Calculos!$A$3:$D$68,3,FALSE)&gt;M624,0,1)</f>
        <v>0</v>
      </c>
    </row>
    <row r="625" spans="1:16">
      <c r="A625" t="s">
        <v>101</v>
      </c>
      <c r="B625">
        <v>1</v>
      </c>
      <c r="C625" t="s">
        <v>96</v>
      </c>
      <c r="D625">
        <v>35</v>
      </c>
      <c r="E625">
        <v>16</v>
      </c>
      <c r="F625">
        <v>10</v>
      </c>
      <c r="G625">
        <v>5</v>
      </c>
      <c r="H625">
        <v>1</v>
      </c>
      <c r="I625" t="str">
        <f>VLOOKUP(C625,Aux_Club!$G$3:$H$67,2,FALSE)</f>
        <v>Rosario Central</v>
      </c>
      <c r="J625">
        <f>VLOOKUP(A625,Aux_Torneo!$A$2:$C$39,3,FALSE)</f>
        <v>26</v>
      </c>
      <c r="K625">
        <f>_xlfn.XLOOKUP(A625,Aux_Torneo!A:A,Aux_Torneo!D:D)</f>
        <v>16</v>
      </c>
      <c r="L625" t="str">
        <f>_xlfn.XLOOKUP(A625,Aux_Torneo!A:A,Aux_Torneo!B:B)</f>
        <v>Con</v>
      </c>
      <c r="M625" s="2">
        <f t="shared" si="9"/>
        <v>0.72916666666666663</v>
      </c>
      <c r="N625" s="2">
        <f>VLOOKUP(J625,Calculos!$A$3:$D$67,2,FALSE)</f>
        <v>0.72916666666666663</v>
      </c>
      <c r="O625" s="2">
        <f>VLOOKUP(J625,Calculos!$A$3:$D$72,3,FALSE)</f>
        <v>0.44791666666666669</v>
      </c>
      <c r="P625" s="5">
        <f>IF(VLOOKUP(J625,Calculos!$A$3:$D$68,3,FALSE)&gt;M625,0,1)</f>
        <v>1</v>
      </c>
    </row>
    <row r="626" spans="1:16">
      <c r="A626" t="s">
        <v>101</v>
      </c>
      <c r="B626">
        <v>2</v>
      </c>
      <c r="C626" t="s">
        <v>87</v>
      </c>
      <c r="D626">
        <v>31</v>
      </c>
      <c r="E626">
        <v>16</v>
      </c>
      <c r="F626">
        <v>8</v>
      </c>
      <c r="G626">
        <v>7</v>
      </c>
      <c r="H626">
        <v>1</v>
      </c>
      <c r="I626" t="str">
        <f>VLOOKUP(C626,Aux_Club!$G$3:$H$67,2,FALSE)</f>
        <v>River Plate</v>
      </c>
      <c r="J626">
        <f>VLOOKUP(A626,Aux_Torneo!$A$2:$C$39,3,FALSE)</f>
        <v>26</v>
      </c>
      <c r="K626">
        <f>_xlfn.XLOOKUP(A626,Aux_Torneo!A:A,Aux_Torneo!D:D)</f>
        <v>16</v>
      </c>
      <c r="L626" t="str">
        <f>_xlfn.XLOOKUP(A626,Aux_Torneo!A:A,Aux_Torneo!B:B)</f>
        <v>Con</v>
      </c>
      <c r="M626" s="2">
        <f t="shared" si="9"/>
        <v>0.64583333333333337</v>
      </c>
      <c r="N626" s="2">
        <f>VLOOKUP(J626,Calculos!$A$3:$D$67,2,FALSE)</f>
        <v>0.72916666666666663</v>
      </c>
      <c r="O626" s="2">
        <f>VLOOKUP(J626,Calculos!$A$3:$D$72,3,FALSE)</f>
        <v>0.44791666666666669</v>
      </c>
      <c r="P626" s="5">
        <f>IF(VLOOKUP(J626,Calculos!$A$3:$D$68,3,FALSE)&gt;M626,0,1)</f>
        <v>1</v>
      </c>
    </row>
    <row r="627" spans="1:16">
      <c r="A627" t="s">
        <v>101</v>
      </c>
      <c r="B627">
        <v>3</v>
      </c>
      <c r="C627" t="s">
        <v>20</v>
      </c>
      <c r="D627">
        <v>29</v>
      </c>
      <c r="E627">
        <v>16</v>
      </c>
      <c r="F627">
        <v>8</v>
      </c>
      <c r="G627">
        <v>5</v>
      </c>
      <c r="H627">
        <v>3</v>
      </c>
      <c r="I627" t="str">
        <f>VLOOKUP(C627,Aux_Club!$G$3:$H$67,2,FALSE)</f>
        <v>Independiente</v>
      </c>
      <c r="J627">
        <f>VLOOKUP(A627,Aux_Torneo!$A$2:$C$39,3,FALSE)</f>
        <v>26</v>
      </c>
      <c r="K627">
        <f>_xlfn.XLOOKUP(A627,Aux_Torneo!A:A,Aux_Torneo!D:D)</f>
        <v>16</v>
      </c>
      <c r="L627" t="str">
        <f>_xlfn.XLOOKUP(A627,Aux_Torneo!A:A,Aux_Torneo!B:B)</f>
        <v>Con</v>
      </c>
      <c r="M627" s="2">
        <f t="shared" si="9"/>
        <v>0.60416666666666663</v>
      </c>
      <c r="N627" s="2">
        <f>VLOOKUP(J627,Calculos!$A$3:$D$67,2,FALSE)</f>
        <v>0.72916666666666663</v>
      </c>
      <c r="O627" s="2">
        <f>VLOOKUP(J627,Calculos!$A$3:$D$72,3,FALSE)</f>
        <v>0.44791666666666669</v>
      </c>
      <c r="P627" s="5">
        <f>IF(VLOOKUP(J627,Calculos!$A$3:$D$68,3,FALSE)&gt;M627,0,1)</f>
        <v>1</v>
      </c>
    </row>
    <row r="628" spans="1:16">
      <c r="A628" t="s">
        <v>101</v>
      </c>
      <c r="B628">
        <v>4</v>
      </c>
      <c r="C628" t="s">
        <v>23</v>
      </c>
      <c r="D628">
        <v>27</v>
      </c>
      <c r="E628">
        <v>16</v>
      </c>
      <c r="F628">
        <v>7</v>
      </c>
      <c r="G628">
        <v>6</v>
      </c>
      <c r="H628">
        <v>3</v>
      </c>
      <c r="I628" t="str">
        <f>VLOOKUP(C628,Aux_Club!$G$3:$H$67,2,FALSE)</f>
        <v>San Lorenzo</v>
      </c>
      <c r="J628">
        <f>VLOOKUP(A628,Aux_Torneo!$A$2:$C$39,3,FALSE)</f>
        <v>26</v>
      </c>
      <c r="K628">
        <f>_xlfn.XLOOKUP(A628,Aux_Torneo!A:A,Aux_Torneo!D:D)</f>
        <v>16</v>
      </c>
      <c r="L628" t="str">
        <f>_xlfn.XLOOKUP(A628,Aux_Torneo!A:A,Aux_Torneo!B:B)</f>
        <v>Con</v>
      </c>
      <c r="M628" s="2">
        <f t="shared" si="9"/>
        <v>0.5625</v>
      </c>
      <c r="N628" s="2">
        <f>VLOOKUP(J628,Calculos!$A$3:$D$67,2,FALSE)</f>
        <v>0.72916666666666663</v>
      </c>
      <c r="O628" s="2">
        <f>VLOOKUP(J628,Calculos!$A$3:$D$72,3,FALSE)</f>
        <v>0.44791666666666669</v>
      </c>
      <c r="P628" s="5">
        <f>IF(VLOOKUP(J628,Calculos!$A$3:$D$68,3,FALSE)&gt;M628,0,1)</f>
        <v>1</v>
      </c>
    </row>
    <row r="629" spans="1:16">
      <c r="A629" t="s">
        <v>101</v>
      </c>
      <c r="B629">
        <v>5</v>
      </c>
      <c r="C629" t="s">
        <v>80</v>
      </c>
      <c r="D629">
        <v>24</v>
      </c>
      <c r="E629">
        <v>16</v>
      </c>
      <c r="F629">
        <v>5</v>
      </c>
      <c r="G629">
        <v>9</v>
      </c>
      <c r="H629">
        <v>2</v>
      </c>
      <c r="I629" t="str">
        <f>VLOOKUP(C629,Aux_Club!$G$3:$H$67,2,FALSE)</f>
        <v>Deportivo Riestra</v>
      </c>
      <c r="J629">
        <f>VLOOKUP(A629,Aux_Torneo!$A$2:$C$39,3,FALSE)</f>
        <v>26</v>
      </c>
      <c r="K629">
        <f>_xlfn.XLOOKUP(A629,Aux_Torneo!A:A,Aux_Torneo!D:D)</f>
        <v>16</v>
      </c>
      <c r="L629" t="str">
        <f>_xlfn.XLOOKUP(A629,Aux_Torneo!A:A,Aux_Torneo!B:B)</f>
        <v>Con</v>
      </c>
      <c r="M629" s="2">
        <f t="shared" si="9"/>
        <v>0.5</v>
      </c>
      <c r="N629" s="2">
        <f>VLOOKUP(J629,Calculos!$A$3:$D$67,2,FALSE)</f>
        <v>0.72916666666666663</v>
      </c>
      <c r="O629" s="2">
        <f>VLOOKUP(J629,Calculos!$A$3:$D$72,3,FALSE)</f>
        <v>0.44791666666666669</v>
      </c>
      <c r="P629" s="5">
        <f>IF(VLOOKUP(J629,Calculos!$A$3:$D$68,3,FALSE)&gt;M629,0,1)</f>
        <v>1</v>
      </c>
    </row>
    <row r="630" spans="1:16">
      <c r="A630" t="s">
        <v>101</v>
      </c>
      <c r="B630">
        <v>6</v>
      </c>
      <c r="C630" t="s">
        <v>71</v>
      </c>
      <c r="D630">
        <v>23</v>
      </c>
      <c r="E630">
        <v>16</v>
      </c>
      <c r="F630">
        <v>6</v>
      </c>
      <c r="G630">
        <v>5</v>
      </c>
      <c r="H630">
        <v>5</v>
      </c>
      <c r="I630" t="str">
        <f>VLOOKUP(C630,Aux_Club!$G$3:$H$67,2,FALSE)</f>
        <v>Platense</v>
      </c>
      <c r="J630">
        <f>VLOOKUP(A630,Aux_Torneo!$A$2:$C$39,3,FALSE)</f>
        <v>26</v>
      </c>
      <c r="K630">
        <f>_xlfn.XLOOKUP(A630,Aux_Torneo!A:A,Aux_Torneo!D:D)</f>
        <v>16</v>
      </c>
      <c r="L630" t="str">
        <f>_xlfn.XLOOKUP(A630,Aux_Torneo!A:A,Aux_Torneo!B:B)</f>
        <v>Con</v>
      </c>
      <c r="M630" s="2">
        <f t="shared" si="9"/>
        <v>0.47916666666666669</v>
      </c>
      <c r="N630" s="2">
        <f>VLOOKUP(J630,Calculos!$A$3:$D$67,2,FALSE)</f>
        <v>0.72916666666666663</v>
      </c>
      <c r="O630" s="2">
        <f>VLOOKUP(J630,Calculos!$A$3:$D$72,3,FALSE)</f>
        <v>0.44791666666666669</v>
      </c>
      <c r="P630" s="5">
        <f>IF(VLOOKUP(J630,Calculos!$A$3:$D$68,3,FALSE)&gt;M630,0,1)</f>
        <v>1</v>
      </c>
    </row>
    <row r="631" spans="1:16">
      <c r="A631" t="s">
        <v>101</v>
      </c>
      <c r="B631">
        <v>7</v>
      </c>
      <c r="C631" t="s">
        <v>93</v>
      </c>
      <c r="D631">
        <v>20</v>
      </c>
      <c r="E631">
        <v>16</v>
      </c>
      <c r="F631">
        <v>4</v>
      </c>
      <c r="G631">
        <v>8</v>
      </c>
      <c r="H631">
        <v>4</v>
      </c>
      <c r="I631" t="str">
        <f>VLOOKUP(C631,Aux_Club!$G$3:$H$67,2,FALSE)</f>
        <v>Lanus</v>
      </c>
      <c r="J631">
        <f>VLOOKUP(A631,Aux_Torneo!$A$2:$C$39,3,FALSE)</f>
        <v>26</v>
      </c>
      <c r="K631">
        <f>_xlfn.XLOOKUP(A631,Aux_Torneo!A:A,Aux_Torneo!D:D)</f>
        <v>16</v>
      </c>
      <c r="L631" t="str">
        <f>_xlfn.XLOOKUP(A631,Aux_Torneo!A:A,Aux_Torneo!B:B)</f>
        <v>Con</v>
      </c>
      <c r="M631" s="2">
        <f t="shared" si="9"/>
        <v>0.41666666666666669</v>
      </c>
      <c r="N631" s="2">
        <f>VLOOKUP(J631,Calculos!$A$3:$D$67,2,FALSE)</f>
        <v>0.72916666666666663</v>
      </c>
      <c r="O631" s="2">
        <f>VLOOKUP(J631,Calculos!$A$3:$D$72,3,FALSE)</f>
        <v>0.44791666666666669</v>
      </c>
      <c r="P631" s="5">
        <f>IF(VLOOKUP(J631,Calculos!$A$3:$D$68,3,FALSE)&gt;M631,0,1)</f>
        <v>0</v>
      </c>
    </row>
    <row r="632" spans="1:16">
      <c r="A632" t="s">
        <v>101</v>
      </c>
      <c r="B632">
        <v>8</v>
      </c>
      <c r="C632" t="s">
        <v>77</v>
      </c>
      <c r="D632">
        <v>18</v>
      </c>
      <c r="E632">
        <v>16</v>
      </c>
      <c r="F632">
        <v>5</v>
      </c>
      <c r="G632">
        <v>3</v>
      </c>
      <c r="H632">
        <v>8</v>
      </c>
      <c r="I632" t="str">
        <f>VLOOKUP(C632,Aux_Club!$G$3:$H$67,2,FALSE)</f>
        <v>Instituto</v>
      </c>
      <c r="J632">
        <f>VLOOKUP(A632,Aux_Torneo!$A$2:$C$39,3,FALSE)</f>
        <v>26</v>
      </c>
      <c r="K632">
        <f>_xlfn.XLOOKUP(A632,Aux_Torneo!A:A,Aux_Torneo!D:D)</f>
        <v>16</v>
      </c>
      <c r="L632" t="str">
        <f>_xlfn.XLOOKUP(A632,Aux_Torneo!A:A,Aux_Torneo!B:B)</f>
        <v>Con</v>
      </c>
      <c r="M632" s="2">
        <f t="shared" si="9"/>
        <v>0.375</v>
      </c>
      <c r="N632" s="2">
        <f>VLOOKUP(J632,Calculos!$A$3:$D$67,2,FALSE)</f>
        <v>0.72916666666666663</v>
      </c>
      <c r="O632" s="2">
        <f>VLOOKUP(J632,Calculos!$A$3:$D$72,3,FALSE)</f>
        <v>0.44791666666666669</v>
      </c>
      <c r="P632" s="5">
        <f>IF(VLOOKUP(J632,Calculos!$A$3:$D$68,3,FALSE)&gt;M632,0,1)</f>
        <v>0</v>
      </c>
    </row>
    <row r="633" spans="1:16">
      <c r="A633" t="s">
        <v>101</v>
      </c>
      <c r="B633">
        <v>9</v>
      </c>
      <c r="C633" t="s">
        <v>33</v>
      </c>
      <c r="D633">
        <v>17</v>
      </c>
      <c r="E633">
        <v>16</v>
      </c>
      <c r="F633">
        <v>3</v>
      </c>
      <c r="G633">
        <v>8</v>
      </c>
      <c r="H633">
        <v>5</v>
      </c>
      <c r="I633" t="str">
        <f>VLOOKUP(C633,Aux_Club!$G$3:$H$67,2,FALSE)</f>
        <v>Godoy Cruz</v>
      </c>
      <c r="J633">
        <f>VLOOKUP(A633,Aux_Torneo!$A$2:$C$39,3,FALSE)</f>
        <v>26</v>
      </c>
      <c r="K633">
        <f>_xlfn.XLOOKUP(A633,Aux_Torneo!A:A,Aux_Torneo!D:D)</f>
        <v>16</v>
      </c>
      <c r="L633" t="str">
        <f>_xlfn.XLOOKUP(A633,Aux_Torneo!A:A,Aux_Torneo!B:B)</f>
        <v>Con</v>
      </c>
      <c r="M633" s="2">
        <f t="shared" si="9"/>
        <v>0.35416666666666669</v>
      </c>
      <c r="N633" s="2">
        <f>VLOOKUP(J633,Calculos!$A$3:$D$67,2,FALSE)</f>
        <v>0.72916666666666663</v>
      </c>
      <c r="O633" s="2">
        <f>VLOOKUP(J633,Calculos!$A$3:$D$72,3,FALSE)</f>
        <v>0.44791666666666669</v>
      </c>
      <c r="P633" s="5">
        <f>IF(VLOOKUP(J633,Calculos!$A$3:$D$68,3,FALSE)&gt;M633,0,1)</f>
        <v>0</v>
      </c>
    </row>
    <row r="634" spans="1:16">
      <c r="A634" t="s">
        <v>101</v>
      </c>
      <c r="B634">
        <v>10</v>
      </c>
      <c r="C634" t="s">
        <v>89</v>
      </c>
      <c r="D634">
        <v>16</v>
      </c>
      <c r="E634">
        <v>16</v>
      </c>
      <c r="F634">
        <v>5</v>
      </c>
      <c r="G634">
        <v>1</v>
      </c>
      <c r="H634">
        <v>10</v>
      </c>
      <c r="I634" t="str">
        <f>VLOOKUP(C634,Aux_Club!$G$3:$H$67,2,FALSE)</f>
        <v>Atl Tucuman</v>
      </c>
      <c r="J634">
        <f>VLOOKUP(A634,Aux_Torneo!$A$2:$C$39,3,FALSE)</f>
        <v>26</v>
      </c>
      <c r="K634">
        <f>_xlfn.XLOOKUP(A634,Aux_Torneo!A:A,Aux_Torneo!D:D)</f>
        <v>16</v>
      </c>
      <c r="L634" t="str">
        <f>_xlfn.XLOOKUP(A634,Aux_Torneo!A:A,Aux_Torneo!B:B)</f>
        <v>Con</v>
      </c>
      <c r="M634" s="2">
        <f t="shared" si="9"/>
        <v>0.33333333333333331</v>
      </c>
      <c r="N634" s="2">
        <f>VLOOKUP(J634,Calculos!$A$3:$D$67,2,FALSE)</f>
        <v>0.72916666666666663</v>
      </c>
      <c r="O634" s="2">
        <f>VLOOKUP(J634,Calculos!$A$3:$D$72,3,FALSE)</f>
        <v>0.44791666666666669</v>
      </c>
      <c r="P634" s="5">
        <f>IF(VLOOKUP(J634,Calculos!$A$3:$D$68,3,FALSE)&gt;M634,0,1)</f>
        <v>0</v>
      </c>
    </row>
    <row r="635" spans="1:16">
      <c r="A635" t="s">
        <v>101</v>
      </c>
      <c r="B635">
        <v>11</v>
      </c>
      <c r="C635" t="s">
        <v>95</v>
      </c>
      <c r="D635">
        <v>16</v>
      </c>
      <c r="E635">
        <v>16</v>
      </c>
      <c r="F635">
        <v>4</v>
      </c>
      <c r="G635">
        <v>4</v>
      </c>
      <c r="H635">
        <v>8</v>
      </c>
      <c r="I635" t="str">
        <f>VLOOKUP(C635,Aux_Club!$G$3:$H$67,2,FALSE)</f>
        <v>Gimnasia (LP)</v>
      </c>
      <c r="J635">
        <f>VLOOKUP(A635,Aux_Torneo!$A$2:$C$39,3,FALSE)</f>
        <v>26</v>
      </c>
      <c r="K635">
        <f>_xlfn.XLOOKUP(A635,Aux_Torneo!A:A,Aux_Torneo!D:D)</f>
        <v>16</v>
      </c>
      <c r="L635" t="str">
        <f>_xlfn.XLOOKUP(A635,Aux_Torneo!A:A,Aux_Torneo!B:B)</f>
        <v>Con</v>
      </c>
      <c r="M635" s="2">
        <f t="shared" si="9"/>
        <v>0.33333333333333331</v>
      </c>
      <c r="N635" s="2">
        <f>VLOOKUP(J635,Calculos!$A$3:$D$67,2,FALSE)</f>
        <v>0.72916666666666663</v>
      </c>
      <c r="O635" s="2">
        <f>VLOOKUP(J635,Calculos!$A$3:$D$72,3,FALSE)</f>
        <v>0.44791666666666669</v>
      </c>
      <c r="P635" s="5">
        <f>IF(VLOOKUP(J635,Calculos!$A$3:$D$68,3,FALSE)&gt;M635,0,1)</f>
        <v>0</v>
      </c>
    </row>
    <row r="636" spans="1:16">
      <c r="A636" t="s">
        <v>101</v>
      </c>
      <c r="B636">
        <v>12</v>
      </c>
      <c r="C636" t="s">
        <v>103</v>
      </c>
      <c r="D636">
        <v>15</v>
      </c>
      <c r="E636">
        <v>16</v>
      </c>
      <c r="F636">
        <v>2</v>
      </c>
      <c r="G636">
        <v>9</v>
      </c>
      <c r="H636">
        <v>5</v>
      </c>
      <c r="I636" t="str">
        <f>VLOOKUP(C636,Aux_Club!$G$3:$H$67,2,FALSE)</f>
        <v>Sarmiento (J)</v>
      </c>
      <c r="J636">
        <f>VLOOKUP(A636,Aux_Torneo!$A$2:$C$39,3,FALSE)</f>
        <v>26</v>
      </c>
      <c r="K636">
        <f>_xlfn.XLOOKUP(A636,Aux_Torneo!A:A,Aux_Torneo!D:D)</f>
        <v>16</v>
      </c>
      <c r="L636" t="str">
        <f>_xlfn.XLOOKUP(A636,Aux_Torneo!A:A,Aux_Torneo!B:B)</f>
        <v>Con</v>
      </c>
      <c r="M636" s="2">
        <f t="shared" si="9"/>
        <v>0.3125</v>
      </c>
      <c r="N636" s="2">
        <f>VLOOKUP(J636,Calculos!$A$3:$D$67,2,FALSE)</f>
        <v>0.72916666666666663</v>
      </c>
      <c r="O636" s="2">
        <f>VLOOKUP(J636,Calculos!$A$3:$D$72,3,FALSE)</f>
        <v>0.44791666666666669</v>
      </c>
      <c r="P636" s="5">
        <f>IF(VLOOKUP(J636,Calculos!$A$3:$D$68,3,FALSE)&gt;M636,0,1)</f>
        <v>0</v>
      </c>
    </row>
    <row r="637" spans="1:16">
      <c r="A637" t="s">
        <v>101</v>
      </c>
      <c r="B637">
        <v>13</v>
      </c>
      <c r="C637" t="s">
        <v>83</v>
      </c>
      <c r="D637">
        <v>14</v>
      </c>
      <c r="E637">
        <v>16</v>
      </c>
      <c r="F637">
        <v>4</v>
      </c>
      <c r="G637">
        <v>2</v>
      </c>
      <c r="H637">
        <v>10</v>
      </c>
      <c r="I637" t="str">
        <f>VLOOKUP(C637,Aux_Club!$G$3:$H$67,2,FALSE)</f>
        <v>Velez</v>
      </c>
      <c r="J637">
        <f>VLOOKUP(A637,Aux_Torneo!$A$2:$C$39,3,FALSE)</f>
        <v>26</v>
      </c>
      <c r="K637">
        <f>_xlfn.XLOOKUP(A637,Aux_Torneo!A:A,Aux_Torneo!D:D)</f>
        <v>16</v>
      </c>
      <c r="L637" t="str">
        <f>_xlfn.XLOOKUP(A637,Aux_Torneo!A:A,Aux_Torneo!B:B)</f>
        <v>Con</v>
      </c>
      <c r="M637" s="2">
        <f t="shared" si="9"/>
        <v>0.29166666666666669</v>
      </c>
      <c r="N637" s="2">
        <f>VLOOKUP(J637,Calculos!$A$3:$D$67,2,FALSE)</f>
        <v>0.72916666666666663</v>
      </c>
      <c r="O637" s="2">
        <f>VLOOKUP(J637,Calculos!$A$3:$D$72,3,FALSE)</f>
        <v>0.44791666666666669</v>
      </c>
      <c r="P637" s="5">
        <f>IF(VLOOKUP(J637,Calculos!$A$3:$D$68,3,FALSE)&gt;M637,0,1)</f>
        <v>0</v>
      </c>
    </row>
    <row r="638" spans="1:16">
      <c r="A638" t="s">
        <v>101</v>
      </c>
      <c r="B638">
        <v>14</v>
      </c>
      <c r="C638" t="s">
        <v>84</v>
      </c>
      <c r="D638">
        <v>13</v>
      </c>
      <c r="E638">
        <v>16</v>
      </c>
      <c r="F638">
        <v>2</v>
      </c>
      <c r="G638">
        <v>7</v>
      </c>
      <c r="H638">
        <v>7</v>
      </c>
      <c r="I638" t="str">
        <f>VLOOKUP(C638,Aux_Club!$G$3:$H$67,2,FALSE)</f>
        <v>Talleres (C)</v>
      </c>
      <c r="J638">
        <f>VLOOKUP(A638,Aux_Torneo!$A$2:$C$39,3,FALSE)</f>
        <v>26</v>
      </c>
      <c r="K638">
        <f>_xlfn.XLOOKUP(A638,Aux_Torneo!A:A,Aux_Torneo!D:D)</f>
        <v>16</v>
      </c>
      <c r="L638" t="str">
        <f>_xlfn.XLOOKUP(A638,Aux_Torneo!A:A,Aux_Torneo!B:B)</f>
        <v>Con</v>
      </c>
      <c r="M638" s="2">
        <f t="shared" si="9"/>
        <v>0.27083333333333331</v>
      </c>
      <c r="N638" s="2">
        <f>VLOOKUP(J638,Calculos!$A$3:$D$67,2,FALSE)</f>
        <v>0.72916666666666663</v>
      </c>
      <c r="O638" s="2">
        <f>VLOOKUP(J638,Calculos!$A$3:$D$72,3,FALSE)</f>
        <v>0.44791666666666669</v>
      </c>
      <c r="P638" s="5">
        <f>IF(VLOOKUP(J638,Calculos!$A$3:$D$68,3,FALSE)&gt;M638,0,1)</f>
        <v>0</v>
      </c>
    </row>
    <row r="639" spans="1:16">
      <c r="A639" t="s">
        <v>101</v>
      </c>
      <c r="B639">
        <v>15</v>
      </c>
      <c r="C639" t="s">
        <v>104</v>
      </c>
      <c r="D639">
        <v>9</v>
      </c>
      <c r="E639">
        <v>16</v>
      </c>
      <c r="F639">
        <v>2</v>
      </c>
      <c r="G639">
        <v>3</v>
      </c>
      <c r="H639">
        <v>11</v>
      </c>
      <c r="I639" t="str">
        <f>VLOOKUP(C639,Aux_Club!$G$3:$H$67,2,FALSE)</f>
        <v>San Martin (SJ)</v>
      </c>
      <c r="J639">
        <f>VLOOKUP(A639,Aux_Torneo!$A$2:$C$39,3,FALSE)</f>
        <v>26</v>
      </c>
      <c r="K639">
        <f>_xlfn.XLOOKUP(A639,Aux_Torneo!A:A,Aux_Torneo!D:D)</f>
        <v>16</v>
      </c>
      <c r="L639" t="str">
        <f>_xlfn.XLOOKUP(A639,Aux_Torneo!A:A,Aux_Torneo!B:B)</f>
        <v>Con</v>
      </c>
      <c r="M639" s="2">
        <f t="shared" si="9"/>
        <v>0.1875</v>
      </c>
      <c r="N639" s="2">
        <f>VLOOKUP(J639,Calculos!$A$3:$D$67,2,FALSE)</f>
        <v>0.72916666666666663</v>
      </c>
      <c r="O639" s="2">
        <f>VLOOKUP(J639,Calculos!$A$3:$D$72,3,FALSE)</f>
        <v>0.44791666666666669</v>
      </c>
      <c r="P639" s="5">
        <f>IF(VLOOKUP(J639,Calculos!$A$3:$D$68,3,FALSE)&gt;M639,0,1)</f>
        <v>0</v>
      </c>
    </row>
    <row r="640" spans="1:16">
      <c r="A640" t="s">
        <v>105</v>
      </c>
      <c r="B640">
        <v>1</v>
      </c>
      <c r="C640" t="s">
        <v>88</v>
      </c>
      <c r="D640">
        <v>29</v>
      </c>
      <c r="E640">
        <v>16</v>
      </c>
      <c r="F640">
        <v>8</v>
      </c>
      <c r="G640">
        <v>5</v>
      </c>
      <c r="H640">
        <v>3</v>
      </c>
      <c r="I640" t="str">
        <f>VLOOKUP(C640,Aux_Club!$G$3:$H$67,2,FALSE)</f>
        <v>Boca Juniors</v>
      </c>
      <c r="J640">
        <f>VLOOKUP(A640,Aux_Torneo!$A$2:$C$39,3,FALSE)</f>
        <v>27</v>
      </c>
      <c r="K640">
        <f>_xlfn.XLOOKUP(A640,Aux_Torneo!A:A,Aux_Torneo!D:D)</f>
        <v>16</v>
      </c>
      <c r="L640" t="str">
        <f>_xlfn.XLOOKUP(A640,Aux_Torneo!A:A,Aux_Torneo!B:B)</f>
        <v>Con</v>
      </c>
      <c r="M640" s="2">
        <f t="shared" si="9"/>
        <v>0.60416666666666663</v>
      </c>
      <c r="N640" s="2">
        <f>VLOOKUP(J640,Calculos!$A$3:$D$67,2,FALSE)</f>
        <v>0.64583333333333337</v>
      </c>
      <c r="O640" s="2">
        <f>VLOOKUP(J640,Calculos!$A$3:$D$72,3,FALSE)</f>
        <v>0.44444444444444453</v>
      </c>
      <c r="P640" s="5">
        <f>IF(VLOOKUP(J640,Calculos!$A$3:$D$68,3,FALSE)&gt;M640,0,1)</f>
        <v>1</v>
      </c>
    </row>
    <row r="641" spans="1:16">
      <c r="A641" t="s">
        <v>105</v>
      </c>
      <c r="B641">
        <v>2</v>
      </c>
      <c r="C641" t="s">
        <v>90</v>
      </c>
      <c r="D641">
        <v>25</v>
      </c>
      <c r="E641">
        <v>16</v>
      </c>
      <c r="F641">
        <v>6</v>
      </c>
      <c r="G641">
        <v>7</v>
      </c>
      <c r="H641">
        <v>3</v>
      </c>
      <c r="I641" t="str">
        <f>VLOOKUP(C641,Aux_Club!$G$3:$H$67,2,FALSE)</f>
        <v>Union</v>
      </c>
      <c r="J641">
        <f>VLOOKUP(A641,Aux_Torneo!$A$2:$C$39,3,FALSE)</f>
        <v>27</v>
      </c>
      <c r="K641">
        <f>_xlfn.XLOOKUP(A641,Aux_Torneo!A:A,Aux_Torneo!D:D)</f>
        <v>16</v>
      </c>
      <c r="L641" t="str">
        <f>_xlfn.XLOOKUP(A641,Aux_Torneo!A:A,Aux_Torneo!B:B)</f>
        <v>Con</v>
      </c>
      <c r="M641" s="2">
        <f t="shared" si="9"/>
        <v>0.52083333333333337</v>
      </c>
      <c r="N641" s="2">
        <f>VLOOKUP(J641,Calculos!$A$3:$D$67,2,FALSE)</f>
        <v>0.64583333333333337</v>
      </c>
      <c r="O641" s="2">
        <f>VLOOKUP(J641,Calculos!$A$3:$D$72,3,FALSE)</f>
        <v>0.44444444444444453</v>
      </c>
      <c r="P641" s="5">
        <f>IF(VLOOKUP(J641,Calculos!$A$3:$D$68,3,FALSE)&gt;M641,0,1)</f>
        <v>1</v>
      </c>
    </row>
    <row r="642" spans="1:16">
      <c r="A642" t="s">
        <v>105</v>
      </c>
      <c r="B642">
        <v>3</v>
      </c>
      <c r="C642" t="s">
        <v>85</v>
      </c>
      <c r="D642">
        <v>25</v>
      </c>
      <c r="E642">
        <v>16</v>
      </c>
      <c r="F642">
        <v>7</v>
      </c>
      <c r="G642">
        <v>4</v>
      </c>
      <c r="H642">
        <v>5</v>
      </c>
      <c r="I642" t="str">
        <f>VLOOKUP(C642,Aux_Club!$G$3:$H$67,2,FALSE)</f>
        <v>Racing Club</v>
      </c>
      <c r="J642">
        <f>VLOOKUP(A642,Aux_Torneo!$A$2:$C$39,3,FALSE)</f>
        <v>27</v>
      </c>
      <c r="K642">
        <f>_xlfn.XLOOKUP(A642,Aux_Torneo!A:A,Aux_Torneo!D:D)</f>
        <v>16</v>
      </c>
      <c r="L642" t="str">
        <f>_xlfn.XLOOKUP(A642,Aux_Torneo!A:A,Aux_Torneo!B:B)</f>
        <v>Con</v>
      </c>
      <c r="M642" s="2">
        <f t="shared" si="9"/>
        <v>0.52083333333333337</v>
      </c>
      <c r="N642" s="2">
        <f>VLOOKUP(J642,Calculos!$A$3:$D$67,2,FALSE)</f>
        <v>0.64583333333333337</v>
      </c>
      <c r="O642" s="2">
        <f>VLOOKUP(J642,Calculos!$A$3:$D$72,3,FALSE)</f>
        <v>0.44444444444444453</v>
      </c>
      <c r="P642" s="5">
        <f>IF(VLOOKUP(J642,Calculos!$A$3:$D$68,3,FALSE)&gt;M642,0,1)</f>
        <v>1</v>
      </c>
    </row>
    <row r="643" spans="1:16">
      <c r="A643" t="s">
        <v>105</v>
      </c>
      <c r="B643">
        <v>4</v>
      </c>
      <c r="C643" t="s">
        <v>102</v>
      </c>
      <c r="D643">
        <v>24</v>
      </c>
      <c r="E643">
        <v>16</v>
      </c>
      <c r="F643">
        <v>5</v>
      </c>
      <c r="G643">
        <v>9</v>
      </c>
      <c r="H643">
        <v>2</v>
      </c>
      <c r="I643" t="str">
        <f>VLOOKUP(C643,Aux_Club!$G$3:$H$67,2,FALSE)</f>
        <v>Central Cba (SdE)</v>
      </c>
      <c r="J643">
        <f>VLOOKUP(A643,Aux_Torneo!$A$2:$C$39,3,FALSE)</f>
        <v>27</v>
      </c>
      <c r="K643">
        <f>_xlfn.XLOOKUP(A643,Aux_Torneo!A:A,Aux_Torneo!D:D)</f>
        <v>16</v>
      </c>
      <c r="L643" t="str">
        <f>_xlfn.XLOOKUP(A643,Aux_Torneo!A:A,Aux_Torneo!B:B)</f>
        <v>Con</v>
      </c>
      <c r="M643" s="2">
        <f t="shared" ref="M643:M672" si="10">D643/(E643*3)</f>
        <v>0.5</v>
      </c>
      <c r="N643" s="2">
        <f>VLOOKUP(J643,Calculos!$A$3:$D$67,2,FALSE)</f>
        <v>0.64583333333333337</v>
      </c>
      <c r="O643" s="2">
        <f>VLOOKUP(J643,Calculos!$A$3:$D$72,3,FALSE)</f>
        <v>0.44444444444444453</v>
      </c>
      <c r="P643" s="5">
        <f>IF(VLOOKUP(J643,Calculos!$A$3:$D$68,3,FALSE)&gt;M643,0,1)</f>
        <v>1</v>
      </c>
    </row>
    <row r="644" spans="1:16">
      <c r="A644" t="s">
        <v>105</v>
      </c>
      <c r="B644">
        <v>5</v>
      </c>
      <c r="C644" t="s">
        <v>22</v>
      </c>
      <c r="D644">
        <v>24</v>
      </c>
      <c r="E644">
        <v>16</v>
      </c>
      <c r="F644">
        <v>7</v>
      </c>
      <c r="G644">
        <v>3</v>
      </c>
      <c r="H644">
        <v>6</v>
      </c>
      <c r="I644" t="str">
        <f>VLOOKUP(C644,Aux_Club!$G$3:$H$67,2,FALSE)</f>
        <v>Argentinos</v>
      </c>
      <c r="J644">
        <f>VLOOKUP(A644,Aux_Torneo!$A$2:$C$39,3,FALSE)</f>
        <v>27</v>
      </c>
      <c r="K644">
        <f>_xlfn.XLOOKUP(A644,Aux_Torneo!A:A,Aux_Torneo!D:D)</f>
        <v>16</v>
      </c>
      <c r="L644" t="str">
        <f>_xlfn.XLOOKUP(A644,Aux_Torneo!A:A,Aux_Torneo!B:B)</f>
        <v>Con</v>
      </c>
      <c r="M644" s="2">
        <f t="shared" si="10"/>
        <v>0.5</v>
      </c>
      <c r="N644" s="2">
        <f>VLOOKUP(J644,Calculos!$A$3:$D$67,2,FALSE)</f>
        <v>0.64583333333333337</v>
      </c>
      <c r="O644" s="2">
        <f>VLOOKUP(J644,Calculos!$A$3:$D$72,3,FALSE)</f>
        <v>0.44444444444444453</v>
      </c>
      <c r="P644" s="5">
        <f>IF(VLOOKUP(J644,Calculos!$A$3:$D$68,3,FALSE)&gt;M644,0,1)</f>
        <v>1</v>
      </c>
    </row>
    <row r="645" spans="1:16">
      <c r="A645" t="s">
        <v>105</v>
      </c>
      <c r="B645">
        <v>6</v>
      </c>
      <c r="C645" t="s">
        <v>100</v>
      </c>
      <c r="D645">
        <v>23</v>
      </c>
      <c r="E645">
        <v>16</v>
      </c>
      <c r="F645">
        <v>5</v>
      </c>
      <c r="G645">
        <v>8</v>
      </c>
      <c r="H645">
        <v>3</v>
      </c>
      <c r="I645" t="str">
        <f>VLOOKUP(C645,Aux_Club!$G$3:$H$67,2,FALSE)</f>
        <v>Barracas Central</v>
      </c>
      <c r="J645">
        <f>VLOOKUP(A645,Aux_Torneo!$A$2:$C$39,3,FALSE)</f>
        <v>27</v>
      </c>
      <c r="K645">
        <f>_xlfn.XLOOKUP(A645,Aux_Torneo!A:A,Aux_Torneo!D:D)</f>
        <v>16</v>
      </c>
      <c r="L645" t="str">
        <f>_xlfn.XLOOKUP(A645,Aux_Torneo!A:A,Aux_Torneo!B:B)</f>
        <v>Con</v>
      </c>
      <c r="M645" s="2">
        <f t="shared" si="10"/>
        <v>0.47916666666666669</v>
      </c>
      <c r="N645" s="2">
        <f>VLOOKUP(J645,Calculos!$A$3:$D$67,2,FALSE)</f>
        <v>0.64583333333333337</v>
      </c>
      <c r="O645" s="2">
        <f>VLOOKUP(J645,Calculos!$A$3:$D$72,3,FALSE)</f>
        <v>0.44444444444444453</v>
      </c>
      <c r="P645" s="5">
        <f>IF(VLOOKUP(J645,Calculos!$A$3:$D$68,3,FALSE)&gt;M645,0,1)</f>
        <v>1</v>
      </c>
    </row>
    <row r="646" spans="1:16">
      <c r="A646" t="s">
        <v>105</v>
      </c>
      <c r="B646">
        <v>7</v>
      </c>
      <c r="C646" t="s">
        <v>36</v>
      </c>
      <c r="D646">
        <v>22</v>
      </c>
      <c r="E646">
        <v>16</v>
      </c>
      <c r="F646">
        <v>5</v>
      </c>
      <c r="G646">
        <v>7</v>
      </c>
      <c r="H646">
        <v>4</v>
      </c>
      <c r="I646" t="str">
        <f>VLOOKUP(C646,Aux_Club!$G$3:$H$67,2,FALSE)</f>
        <v>Tigre</v>
      </c>
      <c r="J646">
        <f>VLOOKUP(A646,Aux_Torneo!$A$2:$C$39,3,FALSE)</f>
        <v>27</v>
      </c>
      <c r="K646">
        <f>_xlfn.XLOOKUP(A646,Aux_Torneo!A:A,Aux_Torneo!D:D)</f>
        <v>16</v>
      </c>
      <c r="L646" t="str">
        <f>_xlfn.XLOOKUP(A646,Aux_Torneo!A:A,Aux_Torneo!B:B)</f>
        <v>Con</v>
      </c>
      <c r="M646" s="2">
        <f t="shared" si="10"/>
        <v>0.45833333333333331</v>
      </c>
      <c r="N646" s="2">
        <f>VLOOKUP(J646,Calculos!$A$3:$D$67,2,FALSE)</f>
        <v>0.64583333333333337</v>
      </c>
      <c r="O646" s="2">
        <f>VLOOKUP(J646,Calculos!$A$3:$D$72,3,FALSE)</f>
        <v>0.44444444444444453</v>
      </c>
      <c r="P646" s="5">
        <f>IF(VLOOKUP(J646,Calculos!$A$3:$D$68,3,FALSE)&gt;M646,0,1)</f>
        <v>1</v>
      </c>
    </row>
    <row r="647" spans="1:16">
      <c r="A647" t="s">
        <v>105</v>
      </c>
      <c r="B647">
        <v>8</v>
      </c>
      <c r="C647" t="s">
        <v>92</v>
      </c>
      <c r="D647">
        <v>21</v>
      </c>
      <c r="E647">
        <v>16</v>
      </c>
      <c r="F647">
        <v>6</v>
      </c>
      <c r="G647">
        <v>3</v>
      </c>
      <c r="H647">
        <v>7</v>
      </c>
      <c r="I647" t="str">
        <f>VLOOKUP(C647,Aux_Club!$G$3:$H$67,2,FALSE)</f>
        <v>Estudiantes (LP)</v>
      </c>
      <c r="J647">
        <f>VLOOKUP(A647,Aux_Torneo!$A$2:$C$39,3,FALSE)</f>
        <v>27</v>
      </c>
      <c r="K647">
        <f>_xlfn.XLOOKUP(A647,Aux_Torneo!A:A,Aux_Torneo!D:D)</f>
        <v>16</v>
      </c>
      <c r="L647" t="str">
        <f>_xlfn.XLOOKUP(A647,Aux_Torneo!A:A,Aux_Torneo!B:B)</f>
        <v>Con</v>
      </c>
      <c r="M647" s="2">
        <f t="shared" si="10"/>
        <v>0.4375</v>
      </c>
      <c r="N647" s="2">
        <f>VLOOKUP(J647,Calculos!$A$3:$D$67,2,FALSE)</f>
        <v>0.64583333333333337</v>
      </c>
      <c r="O647" s="2">
        <f>VLOOKUP(J647,Calculos!$A$3:$D$72,3,FALSE)</f>
        <v>0.44444444444444453</v>
      </c>
      <c r="P647" s="5">
        <f>IF(VLOOKUP(J647,Calculos!$A$3:$D$68,3,FALSE)&gt;M647,0,1)</f>
        <v>0</v>
      </c>
    </row>
    <row r="648" spans="1:16">
      <c r="A648" t="s">
        <v>105</v>
      </c>
      <c r="B648">
        <v>9</v>
      </c>
      <c r="C648" t="s">
        <v>17</v>
      </c>
      <c r="D648">
        <v>21</v>
      </c>
      <c r="E648">
        <v>16</v>
      </c>
      <c r="F648">
        <v>6</v>
      </c>
      <c r="G648">
        <v>3</v>
      </c>
      <c r="H648">
        <v>7</v>
      </c>
      <c r="I648" t="str">
        <f>VLOOKUP(C648,Aux_Club!$G$3:$H$67,2,FALSE)</f>
        <v>Banfield</v>
      </c>
      <c r="J648">
        <f>VLOOKUP(A648,Aux_Torneo!$A$2:$C$39,3,FALSE)</f>
        <v>27</v>
      </c>
      <c r="K648">
        <f>_xlfn.XLOOKUP(A648,Aux_Torneo!A:A,Aux_Torneo!D:D)</f>
        <v>16</v>
      </c>
      <c r="L648" t="str">
        <f>_xlfn.XLOOKUP(A648,Aux_Torneo!A:A,Aux_Torneo!B:B)</f>
        <v>Con</v>
      </c>
      <c r="M648" s="2">
        <f t="shared" si="10"/>
        <v>0.4375</v>
      </c>
      <c r="N648" s="2">
        <f>VLOOKUP(J648,Calculos!$A$3:$D$67,2,FALSE)</f>
        <v>0.64583333333333337</v>
      </c>
      <c r="O648" s="2">
        <f>VLOOKUP(J648,Calculos!$A$3:$D$72,3,FALSE)</f>
        <v>0.44444444444444453</v>
      </c>
      <c r="P648" s="5">
        <f>IF(VLOOKUP(J648,Calculos!$A$3:$D$68,3,FALSE)&gt;M648,0,1)</f>
        <v>0</v>
      </c>
    </row>
    <row r="649" spans="1:16">
      <c r="A649" t="s">
        <v>105</v>
      </c>
      <c r="B649">
        <v>10</v>
      </c>
      <c r="C649" t="s">
        <v>44</v>
      </c>
      <c r="D649">
        <v>20</v>
      </c>
      <c r="E649">
        <v>16</v>
      </c>
      <c r="F649">
        <v>4</v>
      </c>
      <c r="G649">
        <v>8</v>
      </c>
      <c r="H649">
        <v>4</v>
      </c>
      <c r="I649" t="str">
        <f>VLOOKUP(C649,Aux_Club!$G$3:$H$67,2,FALSE)</f>
        <v>Belgrano</v>
      </c>
      <c r="J649">
        <f>VLOOKUP(A649,Aux_Torneo!$A$2:$C$39,3,FALSE)</f>
        <v>27</v>
      </c>
      <c r="K649">
        <f>_xlfn.XLOOKUP(A649,Aux_Torneo!A:A,Aux_Torneo!D:D)</f>
        <v>16</v>
      </c>
      <c r="L649" t="str">
        <f>_xlfn.XLOOKUP(A649,Aux_Torneo!A:A,Aux_Torneo!B:B)</f>
        <v>Con</v>
      </c>
      <c r="M649" s="2">
        <f t="shared" si="10"/>
        <v>0.41666666666666669</v>
      </c>
      <c r="N649" s="2">
        <f>VLOOKUP(J649,Calculos!$A$3:$D$67,2,FALSE)</f>
        <v>0.64583333333333337</v>
      </c>
      <c r="O649" s="2">
        <f>VLOOKUP(J649,Calculos!$A$3:$D$72,3,FALSE)</f>
        <v>0.44444444444444453</v>
      </c>
      <c r="P649" s="5">
        <f>IF(VLOOKUP(J649,Calculos!$A$3:$D$68,3,FALSE)&gt;M649,0,1)</f>
        <v>0</v>
      </c>
    </row>
    <row r="650" spans="1:16">
      <c r="A650" t="s">
        <v>105</v>
      </c>
      <c r="B650">
        <v>11</v>
      </c>
      <c r="C650" t="s">
        <v>86</v>
      </c>
      <c r="D650">
        <v>20</v>
      </c>
      <c r="E650">
        <v>16</v>
      </c>
      <c r="F650">
        <v>5</v>
      </c>
      <c r="G650">
        <v>5</v>
      </c>
      <c r="H650">
        <v>6</v>
      </c>
      <c r="I650" t="str">
        <f>VLOOKUP(C650,Aux_Club!$G$3:$H$67,2,FALSE)</f>
        <v>Huracan</v>
      </c>
      <c r="J650">
        <f>VLOOKUP(A650,Aux_Torneo!$A$2:$C$39,3,FALSE)</f>
        <v>27</v>
      </c>
      <c r="K650">
        <f>_xlfn.XLOOKUP(A650,Aux_Torneo!A:A,Aux_Torneo!D:D)</f>
        <v>16</v>
      </c>
      <c r="L650" t="str">
        <f>_xlfn.XLOOKUP(A650,Aux_Torneo!A:A,Aux_Torneo!B:B)</f>
        <v>Con</v>
      </c>
      <c r="M650" s="2">
        <f t="shared" si="10"/>
        <v>0.41666666666666669</v>
      </c>
      <c r="N650" s="2">
        <f>VLOOKUP(J650,Calculos!$A$3:$D$67,2,FALSE)</f>
        <v>0.64583333333333337</v>
      </c>
      <c r="O650" s="2">
        <f>VLOOKUP(J650,Calculos!$A$3:$D$72,3,FALSE)</f>
        <v>0.44444444444444453</v>
      </c>
      <c r="P650" s="5">
        <f>IF(VLOOKUP(J650,Calculos!$A$3:$D$68,3,FALSE)&gt;M650,0,1)</f>
        <v>0</v>
      </c>
    </row>
    <row r="651" spans="1:16">
      <c r="A651" t="s">
        <v>105</v>
      </c>
      <c r="B651">
        <v>12</v>
      </c>
      <c r="C651" t="s">
        <v>97</v>
      </c>
      <c r="D651">
        <v>19</v>
      </c>
      <c r="E651">
        <v>16</v>
      </c>
      <c r="F651">
        <v>5</v>
      </c>
      <c r="G651">
        <v>4</v>
      </c>
      <c r="H651">
        <v>7</v>
      </c>
      <c r="I651" t="str">
        <f>VLOOKUP(C651,Aux_Club!$G$3:$H$67,2,FALSE)</f>
        <v>Def y Justicia</v>
      </c>
      <c r="J651">
        <f>VLOOKUP(A651,Aux_Torneo!$A$2:$C$39,3,FALSE)</f>
        <v>27</v>
      </c>
      <c r="K651">
        <f>_xlfn.XLOOKUP(A651,Aux_Torneo!A:A,Aux_Torneo!D:D)</f>
        <v>16</v>
      </c>
      <c r="L651" t="str">
        <f>_xlfn.XLOOKUP(A651,Aux_Torneo!A:A,Aux_Torneo!B:B)</f>
        <v>Con</v>
      </c>
      <c r="M651" s="2">
        <f t="shared" si="10"/>
        <v>0.39583333333333331</v>
      </c>
      <c r="N651" s="2">
        <f>VLOOKUP(J651,Calculos!$A$3:$D$67,2,FALSE)</f>
        <v>0.64583333333333337</v>
      </c>
      <c r="O651" s="2">
        <f>VLOOKUP(J651,Calculos!$A$3:$D$72,3,FALSE)</f>
        <v>0.44444444444444453</v>
      </c>
      <c r="P651" s="5">
        <f>IF(VLOOKUP(J651,Calculos!$A$3:$D$68,3,FALSE)&gt;M651,0,1)</f>
        <v>0</v>
      </c>
    </row>
    <row r="652" spans="1:16">
      <c r="A652" t="s">
        <v>105</v>
      </c>
      <c r="B652">
        <v>13</v>
      </c>
      <c r="C652" t="s">
        <v>56</v>
      </c>
      <c r="D652">
        <v>18</v>
      </c>
      <c r="E652">
        <v>16</v>
      </c>
      <c r="F652">
        <v>5</v>
      </c>
      <c r="G652">
        <v>3</v>
      </c>
      <c r="H652">
        <v>8</v>
      </c>
      <c r="I652" t="str">
        <f>VLOOKUP(C652,Aux_Club!$G$3:$H$67,2,FALSE)</f>
        <v>Aldosivi</v>
      </c>
      <c r="J652">
        <f>VLOOKUP(A652,Aux_Torneo!$A$2:$C$39,3,FALSE)</f>
        <v>27</v>
      </c>
      <c r="K652">
        <f>_xlfn.XLOOKUP(A652,Aux_Torneo!A:A,Aux_Torneo!D:D)</f>
        <v>16</v>
      </c>
      <c r="L652" t="str">
        <f>_xlfn.XLOOKUP(A652,Aux_Torneo!A:A,Aux_Torneo!B:B)</f>
        <v>Con</v>
      </c>
      <c r="M652" s="2">
        <f t="shared" si="10"/>
        <v>0.375</v>
      </c>
      <c r="N652" s="2">
        <f>VLOOKUP(J652,Calculos!$A$3:$D$67,2,FALSE)</f>
        <v>0.64583333333333337</v>
      </c>
      <c r="O652" s="2">
        <f>VLOOKUP(J652,Calculos!$A$3:$D$72,3,FALSE)</f>
        <v>0.44444444444444453</v>
      </c>
      <c r="P652" s="5">
        <f>IF(VLOOKUP(J652,Calculos!$A$3:$D$68,3,FALSE)&gt;M652,0,1)</f>
        <v>0</v>
      </c>
    </row>
    <row r="653" spans="1:16">
      <c r="A653" t="s">
        <v>105</v>
      </c>
      <c r="B653">
        <v>14</v>
      </c>
      <c r="C653" t="s">
        <v>91</v>
      </c>
      <c r="D653">
        <v>16</v>
      </c>
      <c r="E653">
        <v>16</v>
      </c>
      <c r="F653">
        <v>3</v>
      </c>
      <c r="G653">
        <v>7</v>
      </c>
      <c r="H653">
        <v>6</v>
      </c>
      <c r="I653" t="str">
        <f>VLOOKUP(C653,Aux_Club!$G$3:$H$67,2,FALSE)</f>
        <v>Ind Rivadavia</v>
      </c>
      <c r="J653">
        <f>VLOOKUP(A653,Aux_Torneo!$A$2:$C$39,3,FALSE)</f>
        <v>27</v>
      </c>
      <c r="K653">
        <f>_xlfn.XLOOKUP(A653,Aux_Torneo!A:A,Aux_Torneo!D:D)</f>
        <v>16</v>
      </c>
      <c r="L653" t="str">
        <f>_xlfn.XLOOKUP(A653,Aux_Torneo!A:A,Aux_Torneo!B:B)</f>
        <v>Con</v>
      </c>
      <c r="M653" s="2">
        <f t="shared" si="10"/>
        <v>0.33333333333333331</v>
      </c>
      <c r="N653" s="2">
        <f>VLOOKUP(J653,Calculos!$A$3:$D$67,2,FALSE)</f>
        <v>0.64583333333333337</v>
      </c>
      <c r="O653" s="2">
        <f>VLOOKUP(J653,Calculos!$A$3:$D$72,3,FALSE)</f>
        <v>0.44444444444444453</v>
      </c>
      <c r="P653" s="5">
        <f>IF(VLOOKUP(J653,Calculos!$A$3:$D$68,3,FALSE)&gt;M653,0,1)</f>
        <v>0</v>
      </c>
    </row>
    <row r="654" spans="1:16">
      <c r="A654" t="s">
        <v>105</v>
      </c>
      <c r="B654">
        <v>15</v>
      </c>
      <c r="C654" t="s">
        <v>99</v>
      </c>
      <c r="D654">
        <v>14</v>
      </c>
      <c r="E654">
        <v>16</v>
      </c>
      <c r="F654">
        <v>3</v>
      </c>
      <c r="G654">
        <v>5</v>
      </c>
      <c r="H654">
        <v>8</v>
      </c>
      <c r="I654" t="str">
        <f>VLOOKUP(C654,Aux_Club!$G$3:$H$67,2,FALSE)</f>
        <v>Newells</v>
      </c>
      <c r="J654">
        <f>VLOOKUP(A654,Aux_Torneo!$A$2:$C$39,3,FALSE)</f>
        <v>27</v>
      </c>
      <c r="K654">
        <f>_xlfn.XLOOKUP(A654,Aux_Torneo!A:A,Aux_Torneo!D:D)</f>
        <v>16</v>
      </c>
      <c r="L654" t="str">
        <f>_xlfn.XLOOKUP(A654,Aux_Torneo!A:A,Aux_Torneo!B:B)</f>
        <v>Con</v>
      </c>
      <c r="M654" s="2">
        <f t="shared" si="10"/>
        <v>0.29166666666666669</v>
      </c>
      <c r="N654" s="2">
        <f>VLOOKUP(J654,Calculos!$A$3:$D$67,2,FALSE)</f>
        <v>0.64583333333333337</v>
      </c>
      <c r="O654" s="2">
        <f>VLOOKUP(J654,Calculos!$A$3:$D$72,3,FALSE)</f>
        <v>0.44444444444444453</v>
      </c>
      <c r="P654" s="5">
        <f>IF(VLOOKUP(J654,Calculos!$A$3:$D$68,3,FALSE)&gt;M654,0,1)</f>
        <v>0</v>
      </c>
    </row>
    <row r="655" spans="1:16">
      <c r="A655" t="s">
        <v>105</v>
      </c>
      <c r="B655">
        <v>1</v>
      </c>
      <c r="C655" t="s">
        <v>96</v>
      </c>
      <c r="D655">
        <v>31</v>
      </c>
      <c r="E655">
        <v>16</v>
      </c>
      <c r="F655">
        <v>8</v>
      </c>
      <c r="G655">
        <v>7</v>
      </c>
      <c r="H655">
        <v>1</v>
      </c>
      <c r="I655" t="str">
        <f>VLOOKUP(C655,Aux_Club!$G$3:$H$67,2,FALSE)</f>
        <v>Rosario Central</v>
      </c>
      <c r="J655">
        <f>VLOOKUP(A655,Aux_Torneo!$A$2:$C$39,3,FALSE)</f>
        <v>27</v>
      </c>
      <c r="K655">
        <f>_xlfn.XLOOKUP(A655,Aux_Torneo!A:A,Aux_Torneo!D:D)</f>
        <v>16</v>
      </c>
      <c r="L655" t="str">
        <f>_xlfn.XLOOKUP(A655,Aux_Torneo!A:A,Aux_Torneo!B:B)</f>
        <v>Con</v>
      </c>
      <c r="M655" s="2">
        <f t="shared" si="10"/>
        <v>0.64583333333333337</v>
      </c>
      <c r="N655" s="2">
        <f>VLOOKUP(J655,Calculos!$A$3:$D$67,2,FALSE)</f>
        <v>0.64583333333333337</v>
      </c>
      <c r="O655" s="2">
        <f>VLOOKUP(J655,Calculos!$A$3:$D$72,3,FALSE)</f>
        <v>0.44444444444444453</v>
      </c>
      <c r="P655" s="5">
        <f>IF(VLOOKUP(J655,Calculos!$A$3:$D$68,3,FALSE)&gt;M655,0,1)</f>
        <v>1</v>
      </c>
    </row>
    <row r="656" spans="1:16">
      <c r="A656" t="s">
        <v>105</v>
      </c>
      <c r="B656">
        <v>2</v>
      </c>
      <c r="C656" t="s">
        <v>93</v>
      </c>
      <c r="D656">
        <v>30</v>
      </c>
      <c r="E656">
        <v>16</v>
      </c>
      <c r="F656">
        <v>9</v>
      </c>
      <c r="G656">
        <v>3</v>
      </c>
      <c r="H656">
        <v>4</v>
      </c>
      <c r="I656" t="str">
        <f>VLOOKUP(C656,Aux_Club!$G$3:$H$67,2,FALSE)</f>
        <v>Lanus</v>
      </c>
      <c r="J656">
        <f>VLOOKUP(A656,Aux_Torneo!$A$2:$C$39,3,FALSE)</f>
        <v>27</v>
      </c>
      <c r="K656">
        <f>_xlfn.XLOOKUP(A656,Aux_Torneo!A:A,Aux_Torneo!D:D)</f>
        <v>16</v>
      </c>
      <c r="L656" t="str">
        <f>_xlfn.XLOOKUP(A656,Aux_Torneo!A:A,Aux_Torneo!B:B)</f>
        <v>Con</v>
      </c>
      <c r="M656" s="2">
        <f t="shared" si="10"/>
        <v>0.625</v>
      </c>
      <c r="N656" s="2">
        <f>VLOOKUP(J656,Calculos!$A$3:$D$67,2,FALSE)</f>
        <v>0.64583333333333337</v>
      </c>
      <c r="O656" s="2">
        <f>VLOOKUP(J656,Calculos!$A$3:$D$72,3,FALSE)</f>
        <v>0.44444444444444453</v>
      </c>
      <c r="P656" s="5">
        <f>IF(VLOOKUP(J656,Calculos!$A$3:$D$68,3,FALSE)&gt;M656,0,1)</f>
        <v>1</v>
      </c>
    </row>
    <row r="657" spans="1:16">
      <c r="A657" t="s">
        <v>105</v>
      </c>
      <c r="B657">
        <v>3</v>
      </c>
      <c r="C657" t="s">
        <v>80</v>
      </c>
      <c r="D657">
        <v>28</v>
      </c>
      <c r="E657">
        <v>16</v>
      </c>
      <c r="F657">
        <v>8</v>
      </c>
      <c r="G657">
        <v>4</v>
      </c>
      <c r="H657">
        <v>4</v>
      </c>
      <c r="I657" t="str">
        <f>VLOOKUP(C657,Aux_Club!$G$3:$H$67,2,FALSE)</f>
        <v>Deportivo Riestra</v>
      </c>
      <c r="J657">
        <f>VLOOKUP(A657,Aux_Torneo!$A$2:$C$39,3,FALSE)</f>
        <v>27</v>
      </c>
      <c r="K657">
        <f>_xlfn.XLOOKUP(A657,Aux_Torneo!A:A,Aux_Torneo!D:D)</f>
        <v>16</v>
      </c>
      <c r="L657" t="str">
        <f>_xlfn.XLOOKUP(A657,Aux_Torneo!A:A,Aux_Torneo!B:B)</f>
        <v>Con</v>
      </c>
      <c r="M657" s="2">
        <f t="shared" si="10"/>
        <v>0.58333333333333337</v>
      </c>
      <c r="N657" s="2">
        <f>VLOOKUP(J657,Calculos!$A$3:$D$67,2,FALSE)</f>
        <v>0.64583333333333337</v>
      </c>
      <c r="O657" s="2">
        <f>VLOOKUP(J657,Calculos!$A$3:$D$72,3,FALSE)</f>
        <v>0.44444444444444453</v>
      </c>
      <c r="P657" s="5">
        <f>IF(VLOOKUP(J657,Calculos!$A$3:$D$68,3,FALSE)&gt;M657,0,1)</f>
        <v>1</v>
      </c>
    </row>
    <row r="658" spans="1:16">
      <c r="A658" t="s">
        <v>105</v>
      </c>
      <c r="B658">
        <v>4</v>
      </c>
      <c r="C658" t="s">
        <v>83</v>
      </c>
      <c r="D658">
        <v>26</v>
      </c>
      <c r="E658">
        <v>16</v>
      </c>
      <c r="F658">
        <v>7</v>
      </c>
      <c r="G658">
        <v>5</v>
      </c>
      <c r="H658">
        <v>4</v>
      </c>
      <c r="I658" t="str">
        <f>VLOOKUP(C658,Aux_Club!$G$3:$H$67,2,FALSE)</f>
        <v>Velez</v>
      </c>
      <c r="J658">
        <f>VLOOKUP(A658,Aux_Torneo!$A$2:$C$39,3,FALSE)</f>
        <v>27</v>
      </c>
      <c r="K658">
        <f>_xlfn.XLOOKUP(A658,Aux_Torneo!A:A,Aux_Torneo!D:D)</f>
        <v>16</v>
      </c>
      <c r="L658" t="str">
        <f>_xlfn.XLOOKUP(A658,Aux_Torneo!A:A,Aux_Torneo!B:B)</f>
        <v>Con</v>
      </c>
      <c r="M658" s="2">
        <f t="shared" si="10"/>
        <v>0.54166666666666663</v>
      </c>
      <c r="N658" s="2">
        <f>VLOOKUP(J658,Calculos!$A$3:$D$67,2,FALSE)</f>
        <v>0.64583333333333337</v>
      </c>
      <c r="O658" s="2">
        <f>VLOOKUP(J658,Calculos!$A$3:$D$72,3,FALSE)</f>
        <v>0.44444444444444453</v>
      </c>
      <c r="P658" s="5">
        <f>IF(VLOOKUP(J658,Calculos!$A$3:$D$68,3,FALSE)&gt;M658,0,1)</f>
        <v>1</v>
      </c>
    </row>
    <row r="659" spans="1:16">
      <c r="A659" t="s">
        <v>105</v>
      </c>
      <c r="B659">
        <v>5</v>
      </c>
      <c r="C659" t="s">
        <v>23</v>
      </c>
      <c r="D659">
        <v>24</v>
      </c>
      <c r="E659">
        <v>16</v>
      </c>
      <c r="F659">
        <v>6</v>
      </c>
      <c r="G659">
        <v>6</v>
      </c>
      <c r="H659">
        <v>4</v>
      </c>
      <c r="I659" t="str">
        <f>VLOOKUP(C659,Aux_Club!$G$3:$H$67,2,FALSE)</f>
        <v>San Lorenzo</v>
      </c>
      <c r="J659">
        <f>VLOOKUP(A659,Aux_Torneo!$A$2:$C$39,3,FALSE)</f>
        <v>27</v>
      </c>
      <c r="K659">
        <f>_xlfn.XLOOKUP(A659,Aux_Torneo!A:A,Aux_Torneo!D:D)</f>
        <v>16</v>
      </c>
      <c r="L659" t="str">
        <f>_xlfn.XLOOKUP(A659,Aux_Torneo!A:A,Aux_Torneo!B:B)</f>
        <v>Con</v>
      </c>
      <c r="M659" s="2">
        <f t="shared" si="10"/>
        <v>0.5</v>
      </c>
      <c r="N659" s="2">
        <f>VLOOKUP(J659,Calculos!$A$3:$D$67,2,FALSE)</f>
        <v>0.64583333333333337</v>
      </c>
      <c r="O659" s="2">
        <f>VLOOKUP(J659,Calculos!$A$3:$D$72,3,FALSE)</f>
        <v>0.44444444444444453</v>
      </c>
      <c r="P659" s="5">
        <f>IF(VLOOKUP(J659,Calculos!$A$3:$D$68,3,FALSE)&gt;M659,0,1)</f>
        <v>1</v>
      </c>
    </row>
    <row r="660" spans="1:16">
      <c r="A660" t="s">
        <v>105</v>
      </c>
      <c r="B660">
        <v>6</v>
      </c>
      <c r="C660" t="s">
        <v>87</v>
      </c>
      <c r="D660">
        <v>22</v>
      </c>
      <c r="E660">
        <v>16</v>
      </c>
      <c r="F660">
        <v>6</v>
      </c>
      <c r="G660">
        <v>4</v>
      </c>
      <c r="H660">
        <v>6</v>
      </c>
      <c r="I660" t="str">
        <f>VLOOKUP(C660,Aux_Club!$G$3:$H$67,2,FALSE)</f>
        <v>River Plate</v>
      </c>
      <c r="J660">
        <f>VLOOKUP(A660,Aux_Torneo!$A$2:$C$39,3,FALSE)</f>
        <v>27</v>
      </c>
      <c r="K660">
        <f>_xlfn.XLOOKUP(A660,Aux_Torneo!A:A,Aux_Torneo!D:D)</f>
        <v>16</v>
      </c>
      <c r="L660" t="str">
        <f>_xlfn.XLOOKUP(A660,Aux_Torneo!A:A,Aux_Torneo!B:B)</f>
        <v>Con</v>
      </c>
      <c r="M660" s="2">
        <f t="shared" si="10"/>
        <v>0.45833333333333331</v>
      </c>
      <c r="N660" s="2">
        <f>VLOOKUP(J660,Calculos!$A$3:$D$67,2,FALSE)</f>
        <v>0.64583333333333337</v>
      </c>
      <c r="O660" s="2">
        <f>VLOOKUP(J660,Calculos!$A$3:$D$72,3,FALSE)</f>
        <v>0.44444444444444453</v>
      </c>
      <c r="P660" s="5">
        <f>IF(VLOOKUP(J660,Calculos!$A$3:$D$68,3,FALSE)&gt;M660,0,1)</f>
        <v>1</v>
      </c>
    </row>
    <row r="661" spans="1:16">
      <c r="A661" t="s">
        <v>105</v>
      </c>
      <c r="B661">
        <v>7</v>
      </c>
      <c r="C661" t="s">
        <v>95</v>
      </c>
      <c r="D661">
        <v>22</v>
      </c>
      <c r="E661">
        <v>16</v>
      </c>
      <c r="F661">
        <v>7</v>
      </c>
      <c r="G661">
        <v>1</v>
      </c>
      <c r="H661">
        <v>8</v>
      </c>
      <c r="I661" t="str">
        <f>VLOOKUP(C661,Aux_Club!$G$3:$H$67,2,FALSE)</f>
        <v>Gimnasia (LP)</v>
      </c>
      <c r="J661">
        <f>VLOOKUP(A661,Aux_Torneo!$A$2:$C$39,3,FALSE)</f>
        <v>27</v>
      </c>
      <c r="K661">
        <f>_xlfn.XLOOKUP(A661,Aux_Torneo!A:A,Aux_Torneo!D:D)</f>
        <v>16</v>
      </c>
      <c r="L661" t="str">
        <f>_xlfn.XLOOKUP(A661,Aux_Torneo!A:A,Aux_Torneo!B:B)</f>
        <v>Con</v>
      </c>
      <c r="M661" s="2">
        <f t="shared" si="10"/>
        <v>0.45833333333333331</v>
      </c>
      <c r="N661" s="2">
        <f>VLOOKUP(J661,Calculos!$A$3:$D$67,2,FALSE)</f>
        <v>0.64583333333333337</v>
      </c>
      <c r="O661" s="2">
        <f>VLOOKUP(J661,Calculos!$A$3:$D$72,3,FALSE)</f>
        <v>0.44444444444444453</v>
      </c>
      <c r="P661" s="5">
        <f>IF(VLOOKUP(J661,Calculos!$A$3:$D$68,3,FALSE)&gt;M661,0,1)</f>
        <v>1</v>
      </c>
    </row>
    <row r="662" spans="1:16">
      <c r="A662" t="s">
        <v>105</v>
      </c>
      <c r="B662">
        <v>8</v>
      </c>
      <c r="C662" t="s">
        <v>84</v>
      </c>
      <c r="D662">
        <v>21</v>
      </c>
      <c r="E662">
        <v>16</v>
      </c>
      <c r="F662">
        <v>5</v>
      </c>
      <c r="G662">
        <v>6</v>
      </c>
      <c r="H662">
        <v>5</v>
      </c>
      <c r="I662" t="str">
        <f>VLOOKUP(C662,Aux_Club!$G$3:$H$67,2,FALSE)</f>
        <v>Talleres (C)</v>
      </c>
      <c r="J662">
        <f>VLOOKUP(A662,Aux_Torneo!$A$2:$C$39,3,FALSE)</f>
        <v>27</v>
      </c>
      <c r="K662">
        <f>_xlfn.XLOOKUP(A662,Aux_Torneo!A:A,Aux_Torneo!D:D)</f>
        <v>16</v>
      </c>
      <c r="L662" t="str">
        <f>_xlfn.XLOOKUP(A662,Aux_Torneo!A:A,Aux_Torneo!B:B)</f>
        <v>Con</v>
      </c>
      <c r="M662" s="2">
        <f t="shared" si="10"/>
        <v>0.4375</v>
      </c>
      <c r="N662" s="2">
        <f>VLOOKUP(J662,Calculos!$A$3:$D$67,2,FALSE)</f>
        <v>0.64583333333333337</v>
      </c>
      <c r="O662" s="2">
        <f>VLOOKUP(J662,Calculos!$A$3:$D$72,3,FALSE)</f>
        <v>0.44444444444444453</v>
      </c>
      <c r="P662" s="5">
        <f>IF(VLOOKUP(J662,Calculos!$A$3:$D$68,3,FALSE)&gt;M662,0,1)</f>
        <v>0</v>
      </c>
    </row>
    <row r="663" spans="1:16">
      <c r="A663" t="s">
        <v>105</v>
      </c>
      <c r="B663">
        <v>9</v>
      </c>
      <c r="C663" t="s">
        <v>103</v>
      </c>
      <c r="D663">
        <v>20</v>
      </c>
      <c r="E663">
        <v>16</v>
      </c>
      <c r="F663">
        <v>5</v>
      </c>
      <c r="G663">
        <v>5</v>
      </c>
      <c r="H663">
        <v>6</v>
      </c>
      <c r="I663" t="str">
        <f>VLOOKUP(C663,Aux_Club!$G$3:$H$67,2,FALSE)</f>
        <v>Sarmiento (J)</v>
      </c>
      <c r="J663">
        <f>VLOOKUP(A663,Aux_Torneo!$A$2:$C$39,3,FALSE)</f>
        <v>27</v>
      </c>
      <c r="K663">
        <f>_xlfn.XLOOKUP(A663,Aux_Torneo!A:A,Aux_Torneo!D:D)</f>
        <v>16</v>
      </c>
      <c r="L663" t="str">
        <f>_xlfn.XLOOKUP(A663,Aux_Torneo!A:A,Aux_Torneo!B:B)</f>
        <v>Con</v>
      </c>
      <c r="M663" s="2">
        <f t="shared" si="10"/>
        <v>0.41666666666666669</v>
      </c>
      <c r="N663" s="2">
        <f>VLOOKUP(J663,Calculos!$A$3:$D$67,2,FALSE)</f>
        <v>0.64583333333333337</v>
      </c>
      <c r="O663" s="2">
        <f>VLOOKUP(J663,Calculos!$A$3:$D$72,3,FALSE)</f>
        <v>0.44444444444444453</v>
      </c>
      <c r="P663" s="5">
        <f>IF(VLOOKUP(J663,Calculos!$A$3:$D$68,3,FALSE)&gt;M663,0,1)</f>
        <v>0</v>
      </c>
    </row>
    <row r="664" spans="1:16">
      <c r="A664" t="s">
        <v>105</v>
      </c>
      <c r="B664">
        <v>10</v>
      </c>
      <c r="C664" t="s">
        <v>104</v>
      </c>
      <c r="D664">
        <v>19</v>
      </c>
      <c r="E664">
        <v>16</v>
      </c>
      <c r="F664">
        <v>4</v>
      </c>
      <c r="G664">
        <v>7</v>
      </c>
      <c r="H664">
        <v>5</v>
      </c>
      <c r="I664" t="str">
        <f>VLOOKUP(C664,Aux_Club!$G$3:$H$67,2,FALSE)</f>
        <v>San Martin (SJ)</v>
      </c>
      <c r="J664">
        <f>VLOOKUP(A664,Aux_Torneo!$A$2:$C$39,3,FALSE)</f>
        <v>27</v>
      </c>
      <c r="K664">
        <f>_xlfn.XLOOKUP(A664,Aux_Torneo!A:A,Aux_Torneo!D:D)</f>
        <v>16</v>
      </c>
      <c r="L664" t="str">
        <f>_xlfn.XLOOKUP(A664,Aux_Torneo!A:A,Aux_Torneo!B:B)</f>
        <v>Con</v>
      </c>
      <c r="M664" s="2">
        <f t="shared" si="10"/>
        <v>0.39583333333333331</v>
      </c>
      <c r="N664" s="2">
        <f>VLOOKUP(J664,Calculos!$A$3:$D$67,2,FALSE)</f>
        <v>0.64583333333333337</v>
      </c>
      <c r="O664" s="2">
        <f>VLOOKUP(J664,Calculos!$A$3:$D$72,3,FALSE)</f>
        <v>0.44444444444444453</v>
      </c>
      <c r="P664" s="5">
        <f>IF(VLOOKUP(J664,Calculos!$A$3:$D$68,3,FALSE)&gt;M664,0,1)</f>
        <v>0</v>
      </c>
    </row>
    <row r="665" spans="1:16">
      <c r="A665" t="s">
        <v>105</v>
      </c>
      <c r="B665">
        <v>11</v>
      </c>
      <c r="C665" t="s">
        <v>20</v>
      </c>
      <c r="D665">
        <v>18</v>
      </c>
      <c r="E665">
        <v>16</v>
      </c>
      <c r="F665">
        <v>4</v>
      </c>
      <c r="G665">
        <v>6</v>
      </c>
      <c r="H665">
        <v>6</v>
      </c>
      <c r="I665" t="str">
        <f>VLOOKUP(C665,Aux_Club!$G$3:$H$67,2,FALSE)</f>
        <v>Independiente</v>
      </c>
      <c r="J665">
        <f>VLOOKUP(A665,Aux_Torneo!$A$2:$C$39,3,FALSE)</f>
        <v>27</v>
      </c>
      <c r="K665">
        <f>_xlfn.XLOOKUP(A665,Aux_Torneo!A:A,Aux_Torneo!D:D)</f>
        <v>16</v>
      </c>
      <c r="L665" t="str">
        <f>_xlfn.XLOOKUP(A665,Aux_Torneo!A:A,Aux_Torneo!B:B)</f>
        <v>Con</v>
      </c>
      <c r="M665" s="2">
        <f t="shared" si="10"/>
        <v>0.375</v>
      </c>
      <c r="N665" s="2">
        <f>VLOOKUP(J665,Calculos!$A$3:$D$67,2,FALSE)</f>
        <v>0.64583333333333337</v>
      </c>
      <c r="O665" s="2">
        <f>VLOOKUP(J665,Calculos!$A$3:$D$72,3,FALSE)</f>
        <v>0.44444444444444453</v>
      </c>
      <c r="P665" s="5">
        <f>IF(VLOOKUP(J665,Calculos!$A$3:$D$68,3,FALSE)&gt;M665,0,1)</f>
        <v>0</v>
      </c>
    </row>
    <row r="666" spans="1:16">
      <c r="A666" t="s">
        <v>105</v>
      </c>
      <c r="B666">
        <v>12</v>
      </c>
      <c r="C666" t="s">
        <v>89</v>
      </c>
      <c r="D666">
        <v>18</v>
      </c>
      <c r="E666">
        <v>16</v>
      </c>
      <c r="F666">
        <v>5</v>
      </c>
      <c r="G666">
        <v>3</v>
      </c>
      <c r="H666">
        <v>8</v>
      </c>
      <c r="I666" t="str">
        <f>VLOOKUP(C666,Aux_Club!$G$3:$H$67,2,FALSE)</f>
        <v>Atl Tucuman</v>
      </c>
      <c r="J666">
        <f>VLOOKUP(A666,Aux_Torneo!$A$2:$C$39,3,FALSE)</f>
        <v>27</v>
      </c>
      <c r="K666">
        <f>_xlfn.XLOOKUP(A666,Aux_Torneo!A:A,Aux_Torneo!D:D)</f>
        <v>16</v>
      </c>
      <c r="L666" t="str">
        <f>_xlfn.XLOOKUP(A666,Aux_Torneo!A:A,Aux_Torneo!B:B)</f>
        <v>Con</v>
      </c>
      <c r="M666" s="2">
        <f t="shared" si="10"/>
        <v>0.375</v>
      </c>
      <c r="N666" s="2">
        <f>VLOOKUP(J666,Calculos!$A$3:$D$67,2,FALSE)</f>
        <v>0.64583333333333337</v>
      </c>
      <c r="O666" s="2">
        <f>VLOOKUP(J666,Calculos!$A$3:$D$72,3,FALSE)</f>
        <v>0.44444444444444453</v>
      </c>
      <c r="P666" s="5">
        <f>IF(VLOOKUP(J666,Calculos!$A$3:$D$68,3,FALSE)&gt;M666,0,1)</f>
        <v>0</v>
      </c>
    </row>
    <row r="667" spans="1:16">
      <c r="A667" t="s">
        <v>105</v>
      </c>
      <c r="B667">
        <v>13</v>
      </c>
      <c r="C667" t="s">
        <v>77</v>
      </c>
      <c r="D667">
        <v>16</v>
      </c>
      <c r="E667">
        <v>16</v>
      </c>
      <c r="F667">
        <v>3</v>
      </c>
      <c r="G667">
        <v>7</v>
      </c>
      <c r="H667">
        <v>6</v>
      </c>
      <c r="I667" t="str">
        <f>VLOOKUP(C667,Aux_Club!$G$3:$H$67,2,FALSE)</f>
        <v>Instituto</v>
      </c>
      <c r="J667">
        <f>VLOOKUP(A667,Aux_Torneo!$A$2:$C$39,3,FALSE)</f>
        <v>27</v>
      </c>
      <c r="K667">
        <f>_xlfn.XLOOKUP(A667,Aux_Torneo!A:A,Aux_Torneo!D:D)</f>
        <v>16</v>
      </c>
      <c r="L667" t="str">
        <f>_xlfn.XLOOKUP(A667,Aux_Torneo!A:A,Aux_Torneo!B:B)</f>
        <v>Con</v>
      </c>
      <c r="M667" s="2">
        <f t="shared" si="10"/>
        <v>0.33333333333333331</v>
      </c>
      <c r="N667" s="2">
        <f>VLOOKUP(J667,Calculos!$A$3:$D$67,2,FALSE)</f>
        <v>0.64583333333333337</v>
      </c>
      <c r="O667" s="2">
        <f>VLOOKUP(J667,Calculos!$A$3:$D$72,3,FALSE)</f>
        <v>0.44444444444444453</v>
      </c>
      <c r="P667" s="5">
        <f>IF(VLOOKUP(J667,Calculos!$A$3:$D$68,3,FALSE)&gt;M667,0,1)</f>
        <v>0</v>
      </c>
    </row>
    <row r="668" spans="1:16">
      <c r="A668" t="s">
        <v>105</v>
      </c>
      <c r="B668">
        <v>14</v>
      </c>
      <c r="C668" t="s">
        <v>33</v>
      </c>
      <c r="D668">
        <v>12</v>
      </c>
      <c r="E668">
        <v>16</v>
      </c>
      <c r="F668">
        <v>1</v>
      </c>
      <c r="G668">
        <v>9</v>
      </c>
      <c r="H668">
        <v>6</v>
      </c>
      <c r="I668" t="str">
        <f>VLOOKUP(C668,Aux_Club!$G$3:$H$67,2,FALSE)</f>
        <v>Godoy Cruz</v>
      </c>
      <c r="J668">
        <f>VLOOKUP(A668,Aux_Torneo!$A$2:$C$39,3,FALSE)</f>
        <v>27</v>
      </c>
      <c r="K668">
        <f>_xlfn.XLOOKUP(A668,Aux_Torneo!A:A,Aux_Torneo!D:D)</f>
        <v>16</v>
      </c>
      <c r="L668" t="str">
        <f>_xlfn.XLOOKUP(A668,Aux_Torneo!A:A,Aux_Torneo!B:B)</f>
        <v>Con</v>
      </c>
      <c r="M668" s="2">
        <f t="shared" si="10"/>
        <v>0.25</v>
      </c>
      <c r="N668" s="2">
        <f>VLOOKUP(J668,Calculos!$A$3:$D$67,2,FALSE)</f>
        <v>0.64583333333333337</v>
      </c>
      <c r="O668" s="2">
        <f>VLOOKUP(J668,Calculos!$A$3:$D$72,3,FALSE)</f>
        <v>0.44444444444444453</v>
      </c>
      <c r="P668" s="5">
        <f>IF(VLOOKUP(J668,Calculos!$A$3:$D$68,3,FALSE)&gt;M668,0,1)</f>
        <v>0</v>
      </c>
    </row>
    <row r="669" spans="1:16">
      <c r="A669" t="s">
        <v>105</v>
      </c>
      <c r="B669">
        <v>15</v>
      </c>
      <c r="C669" t="s">
        <v>71</v>
      </c>
      <c r="D669">
        <v>12</v>
      </c>
      <c r="E669">
        <v>16</v>
      </c>
      <c r="F669">
        <v>2</v>
      </c>
      <c r="G669">
        <v>6</v>
      </c>
      <c r="H669">
        <v>8</v>
      </c>
      <c r="I669" t="str">
        <f>VLOOKUP(C669,Aux_Club!$G$3:$H$67,2,FALSE)</f>
        <v>Platense</v>
      </c>
      <c r="J669">
        <f>VLOOKUP(A669,Aux_Torneo!$A$2:$C$39,3,FALSE)</f>
        <v>27</v>
      </c>
      <c r="K669">
        <f>_xlfn.XLOOKUP(A669,Aux_Torneo!A:A,Aux_Torneo!D:D)</f>
        <v>16</v>
      </c>
      <c r="L669" t="str">
        <f>_xlfn.XLOOKUP(A669,Aux_Torneo!A:A,Aux_Torneo!B:B)</f>
        <v>Con</v>
      </c>
      <c r="M669" s="2">
        <f t="shared" si="10"/>
        <v>0.25</v>
      </c>
      <c r="N669" s="2">
        <f>VLOOKUP(J669,Calculos!$A$3:$D$67,2,FALSE)</f>
        <v>0.64583333333333337</v>
      </c>
      <c r="O669" s="2">
        <f>VLOOKUP(J669,Calculos!$A$3:$D$72,3,FALSE)</f>
        <v>0.44444444444444453</v>
      </c>
      <c r="P669" s="5">
        <f>IF(VLOOKUP(J669,Calculos!$A$3:$D$68,3,FALSE)&gt;M669,0,1)</f>
        <v>0</v>
      </c>
    </row>
  </sheetData>
  <autoFilter ref="A1:P669" xr:uid="{54600337-486F-4C20-974D-56AC851AFE53}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AB40A25-7C8E-4B3A-AA52-A8DD25F2A54E}">
  <dimension ref="A1:I67"/>
  <sheetViews>
    <sheetView workbookViewId="0">
      <selection activeCell="F10" sqref="F10"/>
    </sheetView>
  </sheetViews>
  <sheetFormatPr defaultRowHeight="15"/>
  <cols>
    <col min="1" max="1" width="36.5703125" bestFit="1" customWidth="1"/>
    <col min="2" max="2" width="16.7109375" bestFit="1" customWidth="1"/>
    <col min="7" max="7" width="36.5703125" bestFit="1" customWidth="1"/>
    <col min="8" max="8" width="16.28515625" bestFit="1" customWidth="1"/>
    <col min="9" max="9" width="13.7109375" bestFit="1" customWidth="1"/>
  </cols>
  <sheetData>
    <row r="1" spans="1:9" ht="30.75" customHeight="1">
      <c r="A1" s="27" t="s">
        <v>106</v>
      </c>
      <c r="B1" s="27"/>
      <c r="G1" s="26" t="s">
        <v>107</v>
      </c>
      <c r="H1" s="26"/>
      <c r="I1" s="26"/>
    </row>
    <row r="2" spans="1:9">
      <c r="A2" s="1" t="s">
        <v>2</v>
      </c>
      <c r="B2" t="s">
        <v>108</v>
      </c>
      <c r="G2" s="10" t="s">
        <v>2</v>
      </c>
      <c r="H2" s="11" t="s">
        <v>8</v>
      </c>
      <c r="I2" s="11" t="s">
        <v>109</v>
      </c>
    </row>
    <row r="3" spans="1:9">
      <c r="A3" t="s">
        <v>56</v>
      </c>
      <c r="B3" s="4">
        <v>10</v>
      </c>
      <c r="G3" t="s">
        <v>56</v>
      </c>
      <c r="H3" t="str">
        <f>+G3</f>
        <v>Aldosivi</v>
      </c>
      <c r="I3">
        <f>IF(H3=H2,0,1)</f>
        <v>1</v>
      </c>
    </row>
    <row r="4" spans="1:9">
      <c r="A4" t="s">
        <v>39</v>
      </c>
      <c r="B4" s="4">
        <v>8</v>
      </c>
      <c r="G4" t="s">
        <v>39</v>
      </c>
      <c r="H4" t="str">
        <f t="shared" ref="H4:H62" si="0">+G4</f>
        <v>All Boys</v>
      </c>
      <c r="I4">
        <f t="shared" ref="I4:I65" si="1">IF(H4=H3,0,1)</f>
        <v>1</v>
      </c>
    </row>
    <row r="5" spans="1:9">
      <c r="A5" t="s">
        <v>22</v>
      </c>
      <c r="B5" s="4">
        <v>23</v>
      </c>
      <c r="G5" t="s">
        <v>22</v>
      </c>
      <c r="H5" t="str">
        <f t="shared" si="0"/>
        <v>Argentinos</v>
      </c>
      <c r="I5">
        <f t="shared" si="1"/>
        <v>1</v>
      </c>
    </row>
    <row r="6" spans="1:9">
      <c r="A6" t="s">
        <v>98</v>
      </c>
      <c r="B6" s="4">
        <v>1</v>
      </c>
      <c r="G6" t="s">
        <v>98</v>
      </c>
      <c r="H6" t="str">
        <f>+G5</f>
        <v>Argentinos</v>
      </c>
      <c r="I6">
        <f t="shared" si="1"/>
        <v>0</v>
      </c>
    </row>
    <row r="7" spans="1:9">
      <c r="A7" t="s">
        <v>28</v>
      </c>
      <c r="B7" s="4">
        <v>22</v>
      </c>
      <c r="G7" t="s">
        <v>28</v>
      </c>
      <c r="H7" t="str">
        <f t="shared" si="0"/>
        <v>Arsenal</v>
      </c>
      <c r="I7">
        <f t="shared" si="1"/>
        <v>1</v>
      </c>
    </row>
    <row r="8" spans="1:9">
      <c r="A8" t="s">
        <v>46</v>
      </c>
      <c r="B8" s="4">
        <v>10</v>
      </c>
      <c r="G8" t="s">
        <v>46</v>
      </c>
      <c r="H8" t="str">
        <f t="shared" si="0"/>
        <v>Atl Rafaela</v>
      </c>
      <c r="I8">
        <f t="shared" si="1"/>
        <v>1</v>
      </c>
    </row>
    <row r="9" spans="1:9">
      <c r="A9" t="s">
        <v>29</v>
      </c>
      <c r="B9" s="4">
        <v>14</v>
      </c>
      <c r="G9" t="s">
        <v>29</v>
      </c>
      <c r="H9" t="str">
        <f t="shared" si="0"/>
        <v>Atl Tucuman</v>
      </c>
      <c r="I9">
        <f t="shared" si="1"/>
        <v>1</v>
      </c>
    </row>
    <row r="10" spans="1:9">
      <c r="A10" t="s">
        <v>89</v>
      </c>
      <c r="B10" s="4">
        <v>2</v>
      </c>
      <c r="G10" t="s">
        <v>89</v>
      </c>
      <c r="H10" t="str">
        <f>+G9</f>
        <v>Atl Tucuman</v>
      </c>
      <c r="I10">
        <f t="shared" si="1"/>
        <v>0</v>
      </c>
    </row>
    <row r="11" spans="1:9">
      <c r="A11" t="s">
        <v>17</v>
      </c>
      <c r="B11" s="4">
        <v>22</v>
      </c>
      <c r="G11" t="s">
        <v>17</v>
      </c>
      <c r="H11" t="str">
        <f t="shared" si="0"/>
        <v>Banfield</v>
      </c>
      <c r="I11">
        <f t="shared" si="1"/>
        <v>1</v>
      </c>
    </row>
    <row r="12" spans="1:9">
      <c r="A12" t="s">
        <v>100</v>
      </c>
      <c r="B12" s="4">
        <v>2</v>
      </c>
      <c r="G12" t="s">
        <v>100</v>
      </c>
      <c r="H12" t="str">
        <f>+G13</f>
        <v>Barracas Central</v>
      </c>
      <c r="I12">
        <f t="shared" si="1"/>
        <v>1</v>
      </c>
    </row>
    <row r="13" spans="1:9">
      <c r="A13" t="s">
        <v>73</v>
      </c>
      <c r="B13" s="4">
        <v>5</v>
      </c>
      <c r="G13" t="s">
        <v>73</v>
      </c>
      <c r="H13" t="str">
        <f t="shared" si="0"/>
        <v>Barracas Central</v>
      </c>
      <c r="I13">
        <f t="shared" si="1"/>
        <v>0</v>
      </c>
    </row>
    <row r="14" spans="1:9">
      <c r="A14" t="s">
        <v>44</v>
      </c>
      <c r="B14" s="4">
        <v>17</v>
      </c>
      <c r="G14" t="s">
        <v>44</v>
      </c>
      <c r="H14" t="str">
        <f t="shared" si="0"/>
        <v>Belgrano</v>
      </c>
      <c r="I14">
        <f t="shared" si="1"/>
        <v>1</v>
      </c>
    </row>
    <row r="15" spans="1:9">
      <c r="A15" t="s">
        <v>88</v>
      </c>
      <c r="B15" s="4">
        <v>2</v>
      </c>
      <c r="G15" t="s">
        <v>88</v>
      </c>
      <c r="H15" t="str">
        <f>+G16</f>
        <v>Boca Juniors</v>
      </c>
      <c r="I15">
        <f t="shared" si="1"/>
        <v>1</v>
      </c>
    </row>
    <row r="16" spans="1:9">
      <c r="A16" t="s">
        <v>27</v>
      </c>
      <c r="B16" s="4">
        <v>24</v>
      </c>
      <c r="G16" t="s">
        <v>27</v>
      </c>
      <c r="H16" t="str">
        <f t="shared" si="0"/>
        <v>Boca Juniors</v>
      </c>
      <c r="I16">
        <f t="shared" si="1"/>
        <v>0</v>
      </c>
    </row>
    <row r="17" spans="1:9">
      <c r="A17" t="s">
        <v>96</v>
      </c>
      <c r="B17" s="4">
        <v>2</v>
      </c>
      <c r="G17" t="s">
        <v>96</v>
      </c>
      <c r="H17" t="str">
        <f>+G50</f>
        <v>Rosario Central</v>
      </c>
      <c r="I17">
        <f t="shared" si="1"/>
        <v>1</v>
      </c>
    </row>
    <row r="18" spans="1:9">
      <c r="A18" t="s">
        <v>69</v>
      </c>
      <c r="B18" s="4">
        <v>9</v>
      </c>
      <c r="G18" t="s">
        <v>69</v>
      </c>
      <c r="H18" t="str">
        <f t="shared" si="0"/>
        <v>Central Cba (SdE)</v>
      </c>
      <c r="I18">
        <f t="shared" si="1"/>
        <v>1</v>
      </c>
    </row>
    <row r="19" spans="1:9">
      <c r="A19" t="s">
        <v>31</v>
      </c>
      <c r="B19" s="4">
        <v>3</v>
      </c>
      <c r="G19" t="s">
        <v>31</v>
      </c>
      <c r="H19" t="str">
        <f t="shared" si="0"/>
        <v>Chacarita</v>
      </c>
      <c r="I19">
        <f t="shared" si="1"/>
        <v>1</v>
      </c>
    </row>
    <row r="20" spans="1:9">
      <c r="A20" t="s">
        <v>19</v>
      </c>
      <c r="B20" s="4">
        <v>22</v>
      </c>
      <c r="G20" t="s">
        <v>19</v>
      </c>
      <c r="H20" t="str">
        <f t="shared" si="0"/>
        <v>Colon</v>
      </c>
      <c r="I20">
        <f t="shared" si="1"/>
        <v>1</v>
      </c>
    </row>
    <row r="21" spans="1:9">
      <c r="A21" t="s">
        <v>60</v>
      </c>
      <c r="B21" s="4">
        <v>1</v>
      </c>
      <c r="G21" t="s">
        <v>60</v>
      </c>
      <c r="H21" t="str">
        <f t="shared" si="0"/>
        <v>Crucero (M)</v>
      </c>
      <c r="I21">
        <f t="shared" si="1"/>
        <v>1</v>
      </c>
    </row>
    <row r="22" spans="1:9">
      <c r="A22" t="s">
        <v>54</v>
      </c>
      <c r="B22" s="4">
        <v>14</v>
      </c>
      <c r="G22" t="s">
        <v>54</v>
      </c>
      <c r="H22" t="str">
        <f t="shared" si="0"/>
        <v>Def y Justicia</v>
      </c>
      <c r="I22">
        <f t="shared" si="1"/>
        <v>1</v>
      </c>
    </row>
    <row r="23" spans="1:9">
      <c r="A23" t="s">
        <v>97</v>
      </c>
      <c r="B23" s="4">
        <v>2</v>
      </c>
      <c r="G23" t="s">
        <v>97</v>
      </c>
      <c r="H23" t="str">
        <f>+G22</f>
        <v>Def y Justicia</v>
      </c>
      <c r="I23">
        <f t="shared" si="1"/>
        <v>0</v>
      </c>
    </row>
    <row r="24" spans="1:9">
      <c r="A24" t="s">
        <v>94</v>
      </c>
      <c r="B24" s="4">
        <v>1</v>
      </c>
      <c r="G24" t="s">
        <v>94</v>
      </c>
      <c r="H24" t="str">
        <f t="shared" si="0"/>
        <v>Deportivo Riestra</v>
      </c>
      <c r="I24">
        <f t="shared" si="1"/>
        <v>1</v>
      </c>
    </row>
    <row r="25" spans="1:9">
      <c r="A25" t="s">
        <v>92</v>
      </c>
      <c r="B25" s="4">
        <v>2</v>
      </c>
      <c r="G25" t="s">
        <v>92</v>
      </c>
      <c r="H25" t="str">
        <f>+G26</f>
        <v>Estudiantes (LP)</v>
      </c>
      <c r="I25">
        <f t="shared" si="1"/>
        <v>1</v>
      </c>
    </row>
    <row r="26" spans="1:9">
      <c r="A26" t="s">
        <v>24</v>
      </c>
      <c r="B26" s="4">
        <v>24</v>
      </c>
      <c r="G26" t="s">
        <v>24</v>
      </c>
      <c r="H26" t="str">
        <f t="shared" si="0"/>
        <v>Estudiantes (LP)</v>
      </c>
      <c r="I26">
        <f t="shared" si="1"/>
        <v>0</v>
      </c>
    </row>
    <row r="27" spans="1:9">
      <c r="A27" t="s">
        <v>95</v>
      </c>
      <c r="B27" s="4">
        <v>2</v>
      </c>
      <c r="G27" t="s">
        <v>95</v>
      </c>
      <c r="H27" t="str">
        <f>+G28</f>
        <v>Gimnasia (LP)</v>
      </c>
      <c r="I27">
        <f t="shared" si="1"/>
        <v>1</v>
      </c>
    </row>
    <row r="28" spans="1:9">
      <c r="A28" t="s">
        <v>34</v>
      </c>
      <c r="B28" s="4">
        <v>20</v>
      </c>
      <c r="G28" t="s">
        <v>34</v>
      </c>
      <c r="H28" t="str">
        <f t="shared" si="0"/>
        <v>Gimnasia (LP)</v>
      </c>
      <c r="I28">
        <f t="shared" si="1"/>
        <v>0</v>
      </c>
    </row>
    <row r="29" spans="1:9">
      <c r="A29" t="s">
        <v>33</v>
      </c>
      <c r="B29" s="4">
        <v>26</v>
      </c>
      <c r="G29" t="s">
        <v>33</v>
      </c>
      <c r="H29" t="str">
        <f t="shared" si="0"/>
        <v>Godoy Cruz</v>
      </c>
      <c r="I29">
        <f t="shared" si="1"/>
        <v>1</v>
      </c>
    </row>
    <row r="30" spans="1:9">
      <c r="A30" t="s">
        <v>35</v>
      </c>
      <c r="B30" s="4">
        <v>17</v>
      </c>
      <c r="G30" t="s">
        <v>35</v>
      </c>
      <c r="H30" t="str">
        <f t="shared" si="0"/>
        <v>Huracan</v>
      </c>
      <c r="I30">
        <f t="shared" si="1"/>
        <v>1</v>
      </c>
    </row>
    <row r="31" spans="1:9">
      <c r="A31" t="s">
        <v>86</v>
      </c>
      <c r="B31" s="4">
        <v>2</v>
      </c>
      <c r="G31" t="s">
        <v>86</v>
      </c>
      <c r="H31" t="str">
        <f>+G30</f>
        <v>Huracan</v>
      </c>
      <c r="I31">
        <f t="shared" si="1"/>
        <v>0</v>
      </c>
    </row>
    <row r="32" spans="1:9">
      <c r="A32" t="s">
        <v>81</v>
      </c>
      <c r="B32" s="4">
        <v>1</v>
      </c>
      <c r="G32" t="s">
        <v>81</v>
      </c>
      <c r="H32" t="str">
        <f t="shared" si="0"/>
        <v>Ind Rivadavia</v>
      </c>
      <c r="I32">
        <f t="shared" si="1"/>
        <v>1</v>
      </c>
    </row>
    <row r="33" spans="1:9">
      <c r="A33" t="s">
        <v>91</v>
      </c>
      <c r="B33" s="4">
        <v>2</v>
      </c>
      <c r="G33" t="s">
        <v>91</v>
      </c>
      <c r="H33" t="str">
        <f>+G32</f>
        <v>Ind Rivadavia</v>
      </c>
      <c r="I33">
        <f t="shared" si="1"/>
        <v>0</v>
      </c>
    </row>
    <row r="34" spans="1:9">
      <c r="A34" t="s">
        <v>20</v>
      </c>
      <c r="B34" s="4">
        <v>24</v>
      </c>
      <c r="G34" t="s">
        <v>20</v>
      </c>
      <c r="H34" t="str">
        <f t="shared" si="0"/>
        <v>Independiente</v>
      </c>
      <c r="I34">
        <f t="shared" si="1"/>
        <v>1</v>
      </c>
    </row>
    <row r="35" spans="1:9">
      <c r="A35" t="s">
        <v>77</v>
      </c>
      <c r="B35" s="4">
        <v>5</v>
      </c>
      <c r="G35" t="s">
        <v>77</v>
      </c>
      <c r="H35" t="str">
        <f t="shared" si="0"/>
        <v>Instituto</v>
      </c>
      <c r="I35">
        <f t="shared" si="1"/>
        <v>1</v>
      </c>
    </row>
    <row r="36" spans="1:9">
      <c r="A36" t="s">
        <v>25</v>
      </c>
      <c r="B36" s="4">
        <v>24</v>
      </c>
      <c r="G36" t="s">
        <v>25</v>
      </c>
      <c r="H36" t="str">
        <f t="shared" si="0"/>
        <v>Lanus</v>
      </c>
      <c r="I36">
        <f t="shared" si="1"/>
        <v>1</v>
      </c>
    </row>
    <row r="37" spans="1:9">
      <c r="A37" t="s">
        <v>93</v>
      </c>
      <c r="B37" s="4">
        <v>2</v>
      </c>
      <c r="G37" t="s">
        <v>93</v>
      </c>
      <c r="H37" t="str">
        <f>+G36</f>
        <v>Lanus</v>
      </c>
      <c r="I37">
        <f t="shared" si="1"/>
        <v>0</v>
      </c>
    </row>
    <row r="38" spans="1:9">
      <c r="A38" t="s">
        <v>18</v>
      </c>
      <c r="B38" s="4">
        <v>24</v>
      </c>
      <c r="G38" t="s">
        <v>18</v>
      </c>
      <c r="H38" t="str">
        <f t="shared" si="0"/>
        <v>Newells</v>
      </c>
      <c r="I38">
        <f t="shared" si="1"/>
        <v>1</v>
      </c>
    </row>
    <row r="39" spans="1:9">
      <c r="A39" t="s">
        <v>99</v>
      </c>
      <c r="B39" s="4">
        <v>2</v>
      </c>
      <c r="G39" t="s">
        <v>99</v>
      </c>
      <c r="H39" t="str">
        <f>+G38</f>
        <v>Newells</v>
      </c>
      <c r="I39">
        <f t="shared" si="1"/>
        <v>0</v>
      </c>
    </row>
    <row r="40" spans="1:9">
      <c r="A40" t="s">
        <v>59</v>
      </c>
      <c r="B40" s="4">
        <v>1</v>
      </c>
      <c r="G40" t="s">
        <v>59</v>
      </c>
      <c r="H40" t="str">
        <f t="shared" si="0"/>
        <v>Nueva Chicago</v>
      </c>
      <c r="I40">
        <f t="shared" si="1"/>
        <v>1</v>
      </c>
    </row>
    <row r="41" spans="1:9">
      <c r="A41" t="s">
        <v>41</v>
      </c>
      <c r="B41" s="4">
        <v>11</v>
      </c>
      <c r="G41" t="s">
        <v>41</v>
      </c>
      <c r="H41" t="str">
        <f t="shared" si="0"/>
        <v>Olimpo</v>
      </c>
      <c r="I41">
        <f t="shared" si="1"/>
        <v>1</v>
      </c>
    </row>
    <row r="42" spans="1:9">
      <c r="A42" t="s">
        <v>62</v>
      </c>
      <c r="B42" s="4">
        <v>9</v>
      </c>
      <c r="G42" t="s">
        <v>62</v>
      </c>
      <c r="H42" t="str">
        <f t="shared" si="0"/>
        <v>Patronato</v>
      </c>
      <c r="I42">
        <f t="shared" si="1"/>
        <v>1</v>
      </c>
    </row>
    <row r="43" spans="1:9">
      <c r="A43" t="s">
        <v>71</v>
      </c>
      <c r="B43" s="4">
        <v>9</v>
      </c>
      <c r="G43" t="s">
        <v>71</v>
      </c>
      <c r="H43" t="str">
        <f t="shared" si="0"/>
        <v>Platense</v>
      </c>
      <c r="I43">
        <f t="shared" si="1"/>
        <v>1</v>
      </c>
    </row>
    <row r="44" spans="1:9">
      <c r="A44" t="s">
        <v>40</v>
      </c>
      <c r="B44" s="4">
        <v>10</v>
      </c>
      <c r="G44" t="s">
        <v>40</v>
      </c>
      <c r="H44" t="str">
        <f t="shared" si="0"/>
        <v>Quilmes</v>
      </c>
      <c r="I44">
        <f t="shared" si="1"/>
        <v>1</v>
      </c>
    </row>
    <row r="45" spans="1:9">
      <c r="A45" t="s">
        <v>85</v>
      </c>
      <c r="B45" s="4">
        <v>2</v>
      </c>
      <c r="G45" t="s">
        <v>85</v>
      </c>
      <c r="H45" t="str">
        <f>+G46</f>
        <v>Racing Club</v>
      </c>
      <c r="I45">
        <f t="shared" si="1"/>
        <v>1</v>
      </c>
    </row>
    <row r="46" spans="1:9">
      <c r="A46" t="s">
        <v>32</v>
      </c>
      <c r="B46" s="4">
        <v>24</v>
      </c>
      <c r="G46" t="s">
        <v>32</v>
      </c>
      <c r="H46" t="str">
        <f t="shared" si="0"/>
        <v>Racing Club</v>
      </c>
      <c r="I46">
        <f t="shared" si="1"/>
        <v>0</v>
      </c>
    </row>
    <row r="47" spans="1:9">
      <c r="A47" t="s">
        <v>80</v>
      </c>
      <c r="B47" s="4">
        <v>2</v>
      </c>
      <c r="G47" t="s">
        <v>80</v>
      </c>
      <c r="H47" t="str">
        <f>+G24</f>
        <v>Deportivo Riestra</v>
      </c>
      <c r="I47">
        <f t="shared" si="1"/>
        <v>1</v>
      </c>
    </row>
    <row r="48" spans="1:9">
      <c r="A48" t="s">
        <v>87</v>
      </c>
      <c r="B48" s="4">
        <v>2</v>
      </c>
      <c r="G48" t="s">
        <v>87</v>
      </c>
      <c r="H48" t="str">
        <f>+G49</f>
        <v>River Plate</v>
      </c>
      <c r="I48">
        <f t="shared" si="1"/>
        <v>1</v>
      </c>
    </row>
    <row r="49" spans="1:9">
      <c r="A49" t="s">
        <v>30</v>
      </c>
      <c r="B49" s="4">
        <v>22</v>
      </c>
      <c r="G49" t="s">
        <v>30</v>
      </c>
      <c r="H49" t="str">
        <f t="shared" si="0"/>
        <v>River Plate</v>
      </c>
      <c r="I49">
        <f t="shared" si="1"/>
        <v>0</v>
      </c>
    </row>
    <row r="50" spans="1:9">
      <c r="A50" t="s">
        <v>26</v>
      </c>
      <c r="B50" s="4">
        <v>18</v>
      </c>
      <c r="G50" t="s">
        <v>26</v>
      </c>
      <c r="H50" t="str">
        <f t="shared" si="0"/>
        <v>Rosario Central</v>
      </c>
      <c r="I50">
        <f t="shared" si="1"/>
        <v>1</v>
      </c>
    </row>
    <row r="51" spans="1:9">
      <c r="A51" t="s">
        <v>23</v>
      </c>
      <c r="B51" s="4">
        <v>26</v>
      </c>
      <c r="G51" t="s">
        <v>23</v>
      </c>
      <c r="H51" t="str">
        <f t="shared" si="0"/>
        <v>San Lorenzo</v>
      </c>
      <c r="I51">
        <f t="shared" si="1"/>
        <v>1</v>
      </c>
    </row>
    <row r="52" spans="1:9">
      <c r="A52" t="s">
        <v>45</v>
      </c>
      <c r="B52" s="4">
        <v>9</v>
      </c>
      <c r="G52" t="s">
        <v>45</v>
      </c>
      <c r="H52" t="str">
        <f t="shared" si="0"/>
        <v>San Martin (SJ)</v>
      </c>
      <c r="I52">
        <f t="shared" si="1"/>
        <v>1</v>
      </c>
    </row>
    <row r="53" spans="1:9">
      <c r="A53" t="s">
        <v>67</v>
      </c>
      <c r="B53" s="4">
        <v>1</v>
      </c>
      <c r="G53" t="s">
        <v>67</v>
      </c>
      <c r="H53" t="str">
        <f t="shared" si="0"/>
        <v>San Martin (T)</v>
      </c>
      <c r="I53">
        <f t="shared" si="1"/>
        <v>1</v>
      </c>
    </row>
    <row r="54" spans="1:9">
      <c r="A54" t="s">
        <v>57</v>
      </c>
      <c r="B54" s="4">
        <v>11</v>
      </c>
      <c r="G54" t="s">
        <v>57</v>
      </c>
      <c r="H54" t="str">
        <f>+G54</f>
        <v>Sarmiento (J)</v>
      </c>
      <c r="I54">
        <f t="shared" si="1"/>
        <v>1</v>
      </c>
    </row>
    <row r="55" spans="1:9">
      <c r="A55" t="s">
        <v>84</v>
      </c>
      <c r="B55" s="4">
        <v>2</v>
      </c>
      <c r="G55" t="s">
        <v>84</v>
      </c>
      <c r="H55" t="str">
        <f>+G56</f>
        <v>Talleres (C)</v>
      </c>
      <c r="I55">
        <f t="shared" si="1"/>
        <v>1</v>
      </c>
    </row>
    <row r="56" spans="1:9">
      <c r="A56" t="s">
        <v>64</v>
      </c>
      <c r="B56" s="4">
        <v>11</v>
      </c>
      <c r="G56" t="s">
        <v>64</v>
      </c>
      <c r="H56" t="str">
        <f t="shared" si="0"/>
        <v>Talleres (C)</v>
      </c>
      <c r="I56">
        <f t="shared" si="1"/>
        <v>0</v>
      </c>
    </row>
    <row r="57" spans="1:9">
      <c r="A57" t="s">
        <v>58</v>
      </c>
      <c r="B57" s="4">
        <v>4</v>
      </c>
      <c r="G57" t="s">
        <v>58</v>
      </c>
      <c r="H57" t="str">
        <f t="shared" si="0"/>
        <v>Temperley</v>
      </c>
      <c r="I57">
        <f t="shared" si="1"/>
        <v>1</v>
      </c>
    </row>
    <row r="58" spans="1:9">
      <c r="A58" t="s">
        <v>36</v>
      </c>
      <c r="B58" s="4">
        <v>23</v>
      </c>
      <c r="G58" t="s">
        <v>36</v>
      </c>
      <c r="H58" t="str">
        <f t="shared" si="0"/>
        <v>Tigre</v>
      </c>
      <c r="I58">
        <f t="shared" si="1"/>
        <v>1</v>
      </c>
    </row>
    <row r="59" spans="1:9">
      <c r="A59" t="s">
        <v>47</v>
      </c>
      <c r="B59" s="4">
        <v>17</v>
      </c>
      <c r="G59" t="s">
        <v>47</v>
      </c>
      <c r="H59" t="str">
        <f t="shared" si="0"/>
        <v>Union</v>
      </c>
      <c r="I59">
        <f t="shared" si="1"/>
        <v>1</v>
      </c>
    </row>
    <row r="60" spans="1:9">
      <c r="A60" t="s">
        <v>90</v>
      </c>
      <c r="B60" s="4">
        <v>2</v>
      </c>
      <c r="G60" t="s">
        <v>90</v>
      </c>
      <c r="H60" t="str">
        <f>+G59</f>
        <v>Union</v>
      </c>
      <c r="I60">
        <f t="shared" si="1"/>
        <v>0</v>
      </c>
    </row>
    <row r="61" spans="1:9">
      <c r="A61" t="s">
        <v>21</v>
      </c>
      <c r="B61" s="4">
        <v>24</v>
      </c>
      <c r="G61" t="s">
        <v>21</v>
      </c>
      <c r="H61" t="str">
        <f t="shared" si="0"/>
        <v>Velez</v>
      </c>
      <c r="I61">
        <f t="shared" si="1"/>
        <v>1</v>
      </c>
    </row>
    <row r="62" spans="1:9">
      <c r="A62" t="s">
        <v>83</v>
      </c>
      <c r="B62" s="4">
        <v>2</v>
      </c>
      <c r="G62" t="s">
        <v>83</v>
      </c>
      <c r="H62" t="str">
        <f>+G61</f>
        <v>Velez</v>
      </c>
      <c r="I62">
        <f t="shared" si="1"/>
        <v>0</v>
      </c>
    </row>
    <row r="63" spans="1:9">
      <c r="A63" t="s">
        <v>110</v>
      </c>
      <c r="B63" s="4"/>
      <c r="G63" t="s">
        <v>102</v>
      </c>
      <c r="H63" t="str">
        <f>+G18</f>
        <v>Central Cba (SdE)</v>
      </c>
      <c r="I63">
        <f t="shared" si="1"/>
        <v>1</v>
      </c>
    </row>
    <row r="64" spans="1:9">
      <c r="A64" t="s">
        <v>102</v>
      </c>
      <c r="B64" s="4">
        <v>1</v>
      </c>
      <c r="G64" t="s">
        <v>103</v>
      </c>
      <c r="H64" t="str">
        <f>+G54</f>
        <v>Sarmiento (J)</v>
      </c>
      <c r="I64">
        <f t="shared" si="1"/>
        <v>1</v>
      </c>
    </row>
    <row r="65" spans="1:9">
      <c r="A65" t="s">
        <v>103</v>
      </c>
      <c r="B65" s="4">
        <v>1</v>
      </c>
      <c r="G65" t="s">
        <v>104</v>
      </c>
      <c r="H65" t="str">
        <f>+G52</f>
        <v>San Martin (SJ)</v>
      </c>
      <c r="I65">
        <f t="shared" si="1"/>
        <v>1</v>
      </c>
    </row>
    <row r="66" spans="1:9">
      <c r="A66" t="s">
        <v>104</v>
      </c>
      <c r="B66" s="4">
        <v>1</v>
      </c>
    </row>
    <row r="67" spans="1:9">
      <c r="A67" t="s">
        <v>111</v>
      </c>
      <c r="B67" s="4">
        <v>638</v>
      </c>
    </row>
  </sheetData>
  <mergeCells count="2">
    <mergeCell ref="A1:B1"/>
    <mergeCell ref="G1:I1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A30BAC9-A1A7-4399-B5FB-4189A00FA49D}">
  <dimension ref="A1:G28"/>
  <sheetViews>
    <sheetView workbookViewId="0">
      <selection activeCell="J2" sqref="J2"/>
    </sheetView>
  </sheetViews>
  <sheetFormatPr defaultRowHeight="15"/>
  <cols>
    <col min="1" max="1" width="33.28515625" bestFit="1" customWidth="1"/>
    <col min="3" max="3" width="11.42578125" bestFit="1" customWidth="1"/>
    <col min="4" max="4" width="15.140625" bestFit="1" customWidth="1"/>
    <col min="5" max="5" width="33.28515625" bestFit="1" customWidth="1"/>
    <col min="6" max="6" width="16" hidden="1" customWidth="1"/>
    <col min="7" max="7" width="33.28515625" hidden="1" customWidth="1"/>
  </cols>
  <sheetData>
    <row r="1" spans="1:7">
      <c r="A1" s="10" t="s">
        <v>0</v>
      </c>
      <c r="B1" s="11" t="s">
        <v>11</v>
      </c>
      <c r="C1" s="11" t="s">
        <v>9</v>
      </c>
      <c r="D1" s="11" t="s">
        <v>10</v>
      </c>
      <c r="F1" s="1" t="s">
        <v>8</v>
      </c>
      <c r="G1" t="s">
        <v>64</v>
      </c>
    </row>
    <row r="2" spans="1:7">
      <c r="A2" t="s">
        <v>16</v>
      </c>
      <c r="B2" t="s">
        <v>112</v>
      </c>
      <c r="C2">
        <v>1</v>
      </c>
      <c r="D2">
        <v>1</v>
      </c>
    </row>
    <row r="3" spans="1:7">
      <c r="A3" t="s">
        <v>37</v>
      </c>
      <c r="B3" t="s">
        <v>112</v>
      </c>
      <c r="C3">
        <f>+C2+1</f>
        <v>2</v>
      </c>
      <c r="D3">
        <v>1</v>
      </c>
      <c r="F3" s="1" t="s">
        <v>9</v>
      </c>
      <c r="G3" s="1" t="s">
        <v>0</v>
      </c>
    </row>
    <row r="4" spans="1:7">
      <c r="A4" t="s">
        <v>38</v>
      </c>
      <c r="B4" t="s">
        <v>112</v>
      </c>
      <c r="C4">
        <f t="shared" ref="C4:C28" si="0">+C3+1</f>
        <v>3</v>
      </c>
      <c r="D4">
        <v>2</v>
      </c>
      <c r="F4">
        <v>14</v>
      </c>
      <c r="G4" t="s">
        <v>63</v>
      </c>
    </row>
    <row r="5" spans="1:7">
      <c r="A5" t="s">
        <v>42</v>
      </c>
      <c r="B5" t="s">
        <v>112</v>
      </c>
      <c r="C5">
        <f t="shared" si="0"/>
        <v>4</v>
      </c>
      <c r="D5">
        <v>2</v>
      </c>
      <c r="F5">
        <v>15</v>
      </c>
      <c r="G5" t="s">
        <v>65</v>
      </c>
    </row>
    <row r="6" spans="1:7">
      <c r="A6" t="s">
        <v>43</v>
      </c>
      <c r="B6" t="s">
        <v>112</v>
      </c>
      <c r="C6">
        <f t="shared" si="0"/>
        <v>5</v>
      </c>
      <c r="D6">
        <v>3</v>
      </c>
      <c r="F6">
        <v>16</v>
      </c>
      <c r="G6" t="s">
        <v>66</v>
      </c>
    </row>
    <row r="7" spans="1:7">
      <c r="A7" t="s">
        <v>48</v>
      </c>
      <c r="B7" t="s">
        <v>112</v>
      </c>
      <c r="C7">
        <f t="shared" si="0"/>
        <v>6</v>
      </c>
      <c r="D7">
        <v>3</v>
      </c>
      <c r="F7">
        <v>17</v>
      </c>
      <c r="G7" t="s">
        <v>68</v>
      </c>
    </row>
    <row r="8" spans="1:7">
      <c r="A8" t="s">
        <v>49</v>
      </c>
      <c r="B8" t="s">
        <v>112</v>
      </c>
      <c r="C8">
        <f t="shared" si="0"/>
        <v>7</v>
      </c>
      <c r="D8">
        <v>4</v>
      </c>
      <c r="F8">
        <v>18</v>
      </c>
      <c r="G8" t="s">
        <v>74</v>
      </c>
    </row>
    <row r="9" spans="1:7">
      <c r="A9" t="s">
        <v>50</v>
      </c>
      <c r="B9" t="s">
        <v>112</v>
      </c>
      <c r="C9">
        <f t="shared" si="0"/>
        <v>8</v>
      </c>
      <c r="D9">
        <v>4</v>
      </c>
      <c r="F9">
        <v>19</v>
      </c>
      <c r="G9" t="s">
        <v>70</v>
      </c>
    </row>
    <row r="10" spans="1:7">
      <c r="A10" t="s">
        <v>51</v>
      </c>
      <c r="B10" t="s">
        <v>112</v>
      </c>
      <c r="C10">
        <f t="shared" si="0"/>
        <v>9</v>
      </c>
      <c r="D10">
        <v>5</v>
      </c>
      <c r="F10">
        <v>20</v>
      </c>
      <c r="G10" t="s">
        <v>75</v>
      </c>
    </row>
    <row r="11" spans="1:7">
      <c r="A11" t="s">
        <v>52</v>
      </c>
      <c r="B11" t="s">
        <v>112</v>
      </c>
      <c r="C11">
        <f t="shared" si="0"/>
        <v>10</v>
      </c>
      <c r="D11">
        <v>5</v>
      </c>
      <c r="F11">
        <v>21</v>
      </c>
      <c r="G11" t="s">
        <v>72</v>
      </c>
    </row>
    <row r="12" spans="1:7">
      <c r="A12" t="s">
        <v>53</v>
      </c>
      <c r="B12" t="s">
        <v>112</v>
      </c>
      <c r="C12">
        <f t="shared" si="0"/>
        <v>11</v>
      </c>
      <c r="D12">
        <v>6</v>
      </c>
      <c r="F12">
        <v>22</v>
      </c>
      <c r="G12" t="s">
        <v>76</v>
      </c>
    </row>
    <row r="13" spans="1:7">
      <c r="A13" t="s">
        <v>55</v>
      </c>
      <c r="B13" t="s">
        <v>112</v>
      </c>
      <c r="C13">
        <f t="shared" si="0"/>
        <v>12</v>
      </c>
      <c r="D13">
        <v>7</v>
      </c>
      <c r="F13">
        <v>23</v>
      </c>
      <c r="G13" t="s">
        <v>78</v>
      </c>
    </row>
    <row r="14" spans="1:7">
      <c r="A14" t="s">
        <v>61</v>
      </c>
      <c r="B14" t="s">
        <v>112</v>
      </c>
      <c r="C14">
        <f t="shared" si="0"/>
        <v>13</v>
      </c>
      <c r="D14">
        <v>8</v>
      </c>
      <c r="F14">
        <v>24</v>
      </c>
      <c r="G14" t="s">
        <v>79</v>
      </c>
    </row>
    <row r="15" spans="1:7">
      <c r="A15" t="s">
        <v>63</v>
      </c>
      <c r="B15" t="s">
        <v>113</v>
      </c>
      <c r="C15">
        <f t="shared" si="0"/>
        <v>14</v>
      </c>
      <c r="D15">
        <v>8</v>
      </c>
      <c r="F15">
        <v>25</v>
      </c>
      <c r="G15" t="s">
        <v>82</v>
      </c>
    </row>
    <row r="16" spans="1:7">
      <c r="A16" t="s">
        <v>65</v>
      </c>
      <c r="B16" t="s">
        <v>113</v>
      </c>
      <c r="C16">
        <f t="shared" si="0"/>
        <v>15</v>
      </c>
      <c r="D16">
        <v>9</v>
      </c>
      <c r="F16">
        <v>26</v>
      </c>
      <c r="G16" t="s">
        <v>101</v>
      </c>
    </row>
    <row r="17" spans="1:7">
      <c r="A17" t="s">
        <v>66</v>
      </c>
      <c r="B17" t="s">
        <v>113</v>
      </c>
      <c r="C17">
        <f t="shared" si="0"/>
        <v>16</v>
      </c>
      <c r="D17">
        <v>10</v>
      </c>
      <c r="F17">
        <v>27</v>
      </c>
      <c r="G17" t="s">
        <v>105</v>
      </c>
    </row>
    <row r="18" spans="1:7">
      <c r="A18" t="s">
        <v>68</v>
      </c>
      <c r="B18" t="s">
        <v>113</v>
      </c>
      <c r="C18">
        <f t="shared" si="0"/>
        <v>17</v>
      </c>
      <c r="D18">
        <v>11</v>
      </c>
      <c r="F18" t="s">
        <v>111</v>
      </c>
    </row>
    <row r="19" spans="1:7">
      <c r="A19" t="s">
        <v>74</v>
      </c>
      <c r="B19" t="s">
        <v>113</v>
      </c>
      <c r="C19">
        <f t="shared" si="0"/>
        <v>18</v>
      </c>
      <c r="D19">
        <v>12</v>
      </c>
    </row>
    <row r="20" spans="1:7">
      <c r="A20" t="s">
        <v>70</v>
      </c>
      <c r="B20" t="s">
        <v>113</v>
      </c>
      <c r="C20">
        <f t="shared" si="0"/>
        <v>19</v>
      </c>
      <c r="D20">
        <v>12</v>
      </c>
    </row>
    <row r="21" spans="1:7">
      <c r="A21" t="s">
        <v>75</v>
      </c>
      <c r="B21" t="s">
        <v>113</v>
      </c>
      <c r="C21">
        <f t="shared" si="0"/>
        <v>20</v>
      </c>
      <c r="D21">
        <v>13</v>
      </c>
    </row>
    <row r="22" spans="1:7">
      <c r="A22" t="s">
        <v>72</v>
      </c>
      <c r="B22" t="s">
        <v>113</v>
      </c>
      <c r="C22">
        <f t="shared" si="0"/>
        <v>21</v>
      </c>
      <c r="D22">
        <v>13</v>
      </c>
    </row>
    <row r="23" spans="1:7">
      <c r="A23" t="s">
        <v>76</v>
      </c>
      <c r="B23" t="s">
        <v>113</v>
      </c>
      <c r="C23">
        <f t="shared" si="0"/>
        <v>22</v>
      </c>
      <c r="D23">
        <v>14</v>
      </c>
    </row>
    <row r="24" spans="1:7">
      <c r="A24" t="s">
        <v>78</v>
      </c>
      <c r="B24" t="s">
        <v>113</v>
      </c>
      <c r="C24">
        <f t="shared" si="0"/>
        <v>23</v>
      </c>
      <c r="D24">
        <v>14</v>
      </c>
    </row>
    <row r="25" spans="1:7">
      <c r="A25" t="s">
        <v>79</v>
      </c>
      <c r="B25" t="s">
        <v>113</v>
      </c>
      <c r="C25">
        <f t="shared" si="0"/>
        <v>24</v>
      </c>
      <c r="D25">
        <v>15</v>
      </c>
    </row>
    <row r="26" spans="1:7">
      <c r="A26" t="s">
        <v>82</v>
      </c>
      <c r="B26" t="s">
        <v>113</v>
      </c>
      <c r="C26">
        <f t="shared" si="0"/>
        <v>25</v>
      </c>
      <c r="D26">
        <v>15</v>
      </c>
    </row>
    <row r="27" spans="1:7">
      <c r="A27" t="s">
        <v>101</v>
      </c>
      <c r="B27" t="s">
        <v>113</v>
      </c>
      <c r="C27">
        <f t="shared" si="0"/>
        <v>26</v>
      </c>
      <c r="D27">
        <v>16</v>
      </c>
    </row>
    <row r="28" spans="1:7">
      <c r="A28" t="s">
        <v>105</v>
      </c>
      <c r="B28" t="s">
        <v>113</v>
      </c>
      <c r="C28">
        <f t="shared" si="0"/>
        <v>27</v>
      </c>
      <c r="D28">
        <v>16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2B8E9F8-0C8C-4412-84E0-AF7274017A91}">
  <dimension ref="A1:I31"/>
  <sheetViews>
    <sheetView workbookViewId="0">
      <selection activeCell="O6" sqref="O6"/>
    </sheetView>
  </sheetViews>
  <sheetFormatPr defaultRowHeight="15"/>
  <cols>
    <col min="1" max="1" width="16.5703125" customWidth="1"/>
    <col min="2" max="3" width="16.5703125" style="2" customWidth="1"/>
    <col min="4" max="7" width="16.5703125" customWidth="1"/>
    <col min="8" max="9" width="16.5703125" style="12" customWidth="1"/>
  </cols>
  <sheetData>
    <row r="1" spans="1:9" ht="36" customHeight="1">
      <c r="A1" s="26" t="s">
        <v>114</v>
      </c>
      <c r="B1" s="26"/>
      <c r="C1" s="26"/>
      <c r="D1" s="26"/>
      <c r="F1" s="26" t="s">
        <v>115</v>
      </c>
      <c r="G1" s="26"/>
      <c r="H1" s="26"/>
      <c r="I1" s="26"/>
    </row>
    <row r="2" spans="1:9" s="14" customFormat="1" ht="30.75">
      <c r="A2" s="13" t="s">
        <v>9</v>
      </c>
      <c r="B2" s="18" t="s">
        <v>116</v>
      </c>
      <c r="C2" s="18" t="s">
        <v>117</v>
      </c>
      <c r="D2" s="15">
        <f>MAX(B4:B30)</f>
        <v>0.79487179487179482</v>
      </c>
      <c r="F2" s="13" t="s">
        <v>9</v>
      </c>
      <c r="G2" s="18" t="s">
        <v>118</v>
      </c>
      <c r="H2" s="16" t="s">
        <v>119</v>
      </c>
      <c r="I2" s="17" t="s">
        <v>120</v>
      </c>
    </row>
    <row r="3" spans="1:9">
      <c r="A3">
        <v>1</v>
      </c>
      <c r="B3" s="2">
        <v>0.7192982456140351</v>
      </c>
      <c r="C3" s="2">
        <v>0.45614035087719307</v>
      </c>
      <c r="D3" s="2">
        <f>B3/$D$2-1</f>
        <v>-9.5076400679117046E-2</v>
      </c>
      <c r="F3">
        <v>11</v>
      </c>
      <c r="G3" s="2">
        <v>0.46052631578947362</v>
      </c>
      <c r="H3" s="12">
        <v>20</v>
      </c>
      <c r="I3" s="12">
        <v>6</v>
      </c>
    </row>
    <row r="4" spans="1:9">
      <c r="A4">
        <v>2</v>
      </c>
      <c r="B4" s="2">
        <v>0.7192982456140351</v>
      </c>
      <c r="C4" s="2">
        <v>0.45614035087719296</v>
      </c>
      <c r="D4" s="2">
        <f>B4/$D$2-1</f>
        <v>-9.5076400679117046E-2</v>
      </c>
      <c r="F4">
        <v>1</v>
      </c>
      <c r="G4" s="2">
        <v>0.45614035087719307</v>
      </c>
      <c r="H4" s="12">
        <v>20</v>
      </c>
      <c r="I4" s="12">
        <v>12</v>
      </c>
    </row>
    <row r="5" spans="1:9">
      <c r="A5">
        <v>3</v>
      </c>
      <c r="B5" s="2">
        <v>0.78947368421052633</v>
      </c>
      <c r="C5" s="2">
        <v>0.45175438596491213</v>
      </c>
      <c r="D5" s="2">
        <f>B5/$D$2-1</f>
        <v>-6.7911714770797493E-3</v>
      </c>
      <c r="F5">
        <v>2</v>
      </c>
      <c r="G5" s="2">
        <v>0.45614035087719296</v>
      </c>
      <c r="H5" s="12">
        <v>20</v>
      </c>
      <c r="I5" s="12">
        <v>10</v>
      </c>
    </row>
    <row r="6" spans="1:9">
      <c r="A6">
        <v>4</v>
      </c>
      <c r="B6" s="2">
        <v>0.68421052631578949</v>
      </c>
      <c r="C6" s="2">
        <v>0.44912280701754381</v>
      </c>
      <c r="D6" s="2">
        <f>B6/$D$2-1</f>
        <v>-0.13921901528013569</v>
      </c>
      <c r="F6">
        <v>14</v>
      </c>
      <c r="G6" s="2">
        <v>0.45592592592592612</v>
      </c>
      <c r="H6" s="12">
        <v>30</v>
      </c>
      <c r="I6" s="12">
        <v>15</v>
      </c>
    </row>
    <row r="7" spans="1:9">
      <c r="A7">
        <v>5</v>
      </c>
      <c r="B7" s="2">
        <v>0.75438596491228072</v>
      </c>
      <c r="C7" s="2">
        <v>0.44122807017543864</v>
      </c>
      <c r="D7" s="2">
        <f>B7/$D$2-1</f>
        <v>-5.0933786078098398E-2</v>
      </c>
      <c r="F7">
        <v>17</v>
      </c>
      <c r="G7" s="2">
        <v>0.45410628019323673</v>
      </c>
      <c r="H7" s="12">
        <v>24</v>
      </c>
      <c r="I7" s="12">
        <v>12</v>
      </c>
    </row>
    <row r="8" spans="1:9">
      <c r="A8">
        <v>6</v>
      </c>
      <c r="B8" s="2">
        <v>0.66666666666666663</v>
      </c>
      <c r="C8" s="2">
        <v>0.44824561403508767</v>
      </c>
      <c r="D8" s="2">
        <f>B8/$D$2-1</f>
        <v>-0.16129032258064513</v>
      </c>
      <c r="F8">
        <v>18</v>
      </c>
      <c r="G8" s="2">
        <v>0.45364891518737682</v>
      </c>
      <c r="H8" s="12">
        <v>26</v>
      </c>
      <c r="I8" s="12">
        <v>15</v>
      </c>
    </row>
    <row r="9" spans="1:9">
      <c r="A9">
        <v>7</v>
      </c>
      <c r="B9" s="2">
        <v>0.7192982456140351</v>
      </c>
      <c r="C9" s="2">
        <v>0.44385964912280695</v>
      </c>
      <c r="D9" s="2">
        <f>B9/$D$2-1</f>
        <v>-9.5076400679117046E-2</v>
      </c>
      <c r="F9">
        <v>15</v>
      </c>
      <c r="G9" s="2">
        <v>0.45326278659611985</v>
      </c>
      <c r="H9" s="12">
        <v>28</v>
      </c>
      <c r="I9" s="12">
        <v>14</v>
      </c>
    </row>
    <row r="10" spans="1:9">
      <c r="A10">
        <v>8</v>
      </c>
      <c r="B10" s="2">
        <v>0.66666666666666663</v>
      </c>
      <c r="C10" s="2">
        <v>0.44210526315789478</v>
      </c>
      <c r="D10" s="2">
        <f>B10/$D$2-1</f>
        <v>-0.16129032258064513</v>
      </c>
      <c r="F10">
        <v>3</v>
      </c>
      <c r="G10" s="2">
        <v>0.45175438596491213</v>
      </c>
      <c r="H10" s="12">
        <v>20</v>
      </c>
      <c r="I10" s="12">
        <v>10</v>
      </c>
    </row>
    <row r="11" spans="1:9">
      <c r="A11">
        <v>9</v>
      </c>
      <c r="B11" s="2">
        <v>0.57894736842105265</v>
      </c>
      <c r="C11" s="2">
        <v>0.44298245614035087</v>
      </c>
      <c r="D11" s="2">
        <f>B11/$D$2-1</f>
        <v>-0.27164685908319175</v>
      </c>
      <c r="F11">
        <v>24</v>
      </c>
      <c r="G11" s="2">
        <v>0.45153061224489793</v>
      </c>
      <c r="H11" s="12">
        <v>28</v>
      </c>
      <c r="I11" s="12">
        <v>14</v>
      </c>
    </row>
    <row r="12" spans="1:9">
      <c r="A12">
        <v>10</v>
      </c>
      <c r="B12" s="2">
        <v>0.64912280701754388</v>
      </c>
      <c r="C12" s="2">
        <v>0.44912280701754381</v>
      </c>
      <c r="D12" s="2">
        <f>B12/$D$2-1</f>
        <v>-0.18336162988115445</v>
      </c>
      <c r="F12">
        <v>13</v>
      </c>
      <c r="G12" s="2">
        <v>0.45138888888888895</v>
      </c>
      <c r="H12" s="12">
        <v>30</v>
      </c>
      <c r="I12" s="12">
        <v>14</v>
      </c>
    </row>
    <row r="13" spans="1:9">
      <c r="A13">
        <v>11</v>
      </c>
      <c r="B13" s="2">
        <v>0.7192982456140351</v>
      </c>
      <c r="C13" s="2">
        <v>0.46052631578947362</v>
      </c>
      <c r="D13" s="2">
        <f>B13/$D$2-1</f>
        <v>-9.5076400679117046E-2</v>
      </c>
      <c r="F13">
        <v>19</v>
      </c>
      <c r="G13" s="2">
        <v>0.4507692307692307</v>
      </c>
      <c r="H13" s="12">
        <v>26</v>
      </c>
      <c r="I13" s="12">
        <v>12</v>
      </c>
    </row>
    <row r="14" spans="1:9">
      <c r="A14">
        <v>12</v>
      </c>
      <c r="B14" s="2">
        <v>0.71111111111111114</v>
      </c>
      <c r="C14" s="2">
        <v>0.44814814814814835</v>
      </c>
      <c r="D14" s="2">
        <f>B14/$D$2-1</f>
        <v>-0.10537634408602137</v>
      </c>
      <c r="F14">
        <v>20</v>
      </c>
      <c r="G14" s="2">
        <v>0.44982993197278931</v>
      </c>
      <c r="H14" s="12">
        <v>28</v>
      </c>
      <c r="I14" s="12">
        <v>13</v>
      </c>
    </row>
    <row r="15" spans="1:9">
      <c r="A15">
        <v>13</v>
      </c>
      <c r="B15" s="2">
        <v>0.79166666666666663</v>
      </c>
      <c r="C15" s="2">
        <v>0.45138888888888895</v>
      </c>
      <c r="D15" s="2">
        <f>B15/$D$2-1</f>
        <v>-4.0322580645161255E-3</v>
      </c>
      <c r="F15">
        <v>21</v>
      </c>
      <c r="G15" s="2">
        <v>0.44929453262786595</v>
      </c>
      <c r="H15" s="12">
        <v>28</v>
      </c>
      <c r="I15" s="12">
        <v>12</v>
      </c>
    </row>
    <row r="16" spans="1:9">
      <c r="A16">
        <v>14</v>
      </c>
      <c r="B16" s="2">
        <v>0.7</v>
      </c>
      <c r="C16" s="2">
        <v>0.45592592592592612</v>
      </c>
      <c r="D16" s="2">
        <f>B16/$D$2-1</f>
        <v>-0.11935483870967745</v>
      </c>
      <c r="F16">
        <v>10</v>
      </c>
      <c r="G16" s="2">
        <v>0.44912280701754381</v>
      </c>
      <c r="H16" s="12">
        <v>20</v>
      </c>
      <c r="I16" s="12">
        <v>11</v>
      </c>
    </row>
    <row r="17" spans="1:9">
      <c r="A17">
        <v>15</v>
      </c>
      <c r="B17" s="2">
        <v>0.71604938271604934</v>
      </c>
      <c r="C17" s="2">
        <v>0.45326278659611985</v>
      </c>
      <c r="D17" s="2">
        <f>B17/$D$2-1</f>
        <v>-9.916367980884111E-2</v>
      </c>
      <c r="F17">
        <v>4</v>
      </c>
      <c r="G17" s="2">
        <v>0.44912280701754381</v>
      </c>
      <c r="H17" s="12">
        <v>20</v>
      </c>
      <c r="I17" s="12">
        <v>9</v>
      </c>
    </row>
    <row r="18" spans="1:9">
      <c r="A18">
        <v>16</v>
      </c>
      <c r="B18" s="2">
        <v>0.76</v>
      </c>
      <c r="C18" s="2">
        <v>0.44769230769230772</v>
      </c>
      <c r="D18" s="2">
        <f>B18/$D$2-1</f>
        <v>-4.387096774193544E-2</v>
      </c>
      <c r="F18">
        <v>6</v>
      </c>
      <c r="G18" s="2">
        <v>0.44824561403508767</v>
      </c>
      <c r="H18" s="12">
        <v>20</v>
      </c>
      <c r="I18" s="12">
        <v>10</v>
      </c>
    </row>
    <row r="19" spans="1:9">
      <c r="A19">
        <v>17</v>
      </c>
      <c r="B19" s="2">
        <v>0.69565217391304346</v>
      </c>
      <c r="C19" s="2">
        <v>0.45410628019323673</v>
      </c>
      <c r="D19" s="2">
        <f>B19/$D$2-1</f>
        <v>-0.12482468443197758</v>
      </c>
      <c r="F19">
        <v>12</v>
      </c>
      <c r="G19" s="2">
        <v>0.44814814814814835</v>
      </c>
      <c r="H19" s="12">
        <v>30</v>
      </c>
      <c r="I19" s="12">
        <v>14</v>
      </c>
    </row>
    <row r="20" spans="1:9">
      <c r="A20">
        <v>18</v>
      </c>
      <c r="B20" s="2">
        <v>0.79487179487179482</v>
      </c>
      <c r="C20" s="2">
        <v>0.45364891518737682</v>
      </c>
      <c r="D20" s="2">
        <f>B20/$D$2-1</f>
        <v>0</v>
      </c>
      <c r="F20">
        <v>26</v>
      </c>
      <c r="G20" s="2">
        <v>0.44791666666666669</v>
      </c>
      <c r="H20" s="12">
        <v>30</v>
      </c>
      <c r="I20" s="12">
        <v>13</v>
      </c>
    </row>
    <row r="21" spans="1:9">
      <c r="A21">
        <v>19</v>
      </c>
      <c r="B21" s="2">
        <v>0.72</v>
      </c>
      <c r="C21" s="2">
        <v>0.4507692307692307</v>
      </c>
      <c r="D21" s="2">
        <f>B21/$D$2-1</f>
        <v>-9.4193548387096704E-2</v>
      </c>
      <c r="F21">
        <v>16</v>
      </c>
      <c r="G21" s="2">
        <v>0.44769230769230772</v>
      </c>
      <c r="H21" s="12">
        <v>26</v>
      </c>
      <c r="I21" s="12">
        <v>11</v>
      </c>
    </row>
    <row r="22" spans="1:9">
      <c r="A22">
        <v>20</v>
      </c>
      <c r="B22" s="2">
        <v>0.7142857142857143</v>
      </c>
      <c r="C22" s="2">
        <v>0.44982993197278931</v>
      </c>
      <c r="D22" s="2">
        <f>B22/$D$2-1</f>
        <v>-0.10138248847926257</v>
      </c>
      <c r="F22">
        <v>22</v>
      </c>
      <c r="G22" s="2">
        <v>0.44664902998236328</v>
      </c>
      <c r="H22" s="12">
        <v>28</v>
      </c>
      <c r="I22" s="12">
        <v>11</v>
      </c>
    </row>
    <row r="23" spans="1:9">
      <c r="A23">
        <v>21</v>
      </c>
      <c r="B23" s="2">
        <v>0.64197530864197527</v>
      </c>
      <c r="C23" s="2">
        <v>0.44929453262786595</v>
      </c>
      <c r="D23" s="2">
        <f>B23/$D$2-1</f>
        <v>-0.19235364396654719</v>
      </c>
      <c r="F23">
        <v>27</v>
      </c>
      <c r="G23" s="2">
        <v>0.44444444444444453</v>
      </c>
      <c r="H23" s="12">
        <v>30</v>
      </c>
      <c r="I23" s="12">
        <v>14</v>
      </c>
    </row>
    <row r="24" spans="1:9">
      <c r="A24">
        <v>22</v>
      </c>
      <c r="B24" s="2">
        <v>0.75308641975308643</v>
      </c>
      <c r="C24" s="2">
        <v>0.44664902998236328</v>
      </c>
      <c r="D24" s="2">
        <f>B24/$D$2-1</f>
        <v>-5.2568697729987957E-2</v>
      </c>
      <c r="F24">
        <v>25</v>
      </c>
      <c r="G24" s="2">
        <v>0.44400352733686071</v>
      </c>
      <c r="H24" s="12">
        <v>28</v>
      </c>
      <c r="I24" s="12">
        <v>14</v>
      </c>
    </row>
    <row r="25" spans="1:9">
      <c r="A25">
        <v>23</v>
      </c>
      <c r="B25" s="2">
        <v>0.61904761904761907</v>
      </c>
      <c r="C25" s="2">
        <v>0.44315803244374685</v>
      </c>
      <c r="D25" s="2">
        <f>B25/$D$2-1</f>
        <v>-0.22119815668202758</v>
      </c>
      <c r="F25">
        <v>7</v>
      </c>
      <c r="G25" s="2">
        <v>0.44385964912280695</v>
      </c>
      <c r="H25" s="12">
        <v>20</v>
      </c>
      <c r="I25" s="12">
        <v>11</v>
      </c>
    </row>
    <row r="26" spans="1:9">
      <c r="A26">
        <v>24</v>
      </c>
      <c r="B26" s="2">
        <v>0.69047619047619047</v>
      </c>
      <c r="C26" s="2">
        <v>0.45153061224489793</v>
      </c>
      <c r="D26" s="2">
        <f>B26/$D$2-1</f>
        <v>-0.13133640552995385</v>
      </c>
      <c r="F26">
        <v>23</v>
      </c>
      <c r="G26" s="2">
        <v>0.44315803244374685</v>
      </c>
      <c r="H26" s="12">
        <v>28</v>
      </c>
      <c r="I26" s="12">
        <v>13</v>
      </c>
    </row>
    <row r="27" spans="1:9">
      <c r="A27">
        <v>25</v>
      </c>
      <c r="B27" s="2">
        <v>0.62962962962962965</v>
      </c>
      <c r="C27" s="2">
        <v>0.44400352733686071</v>
      </c>
      <c r="D27" s="2">
        <f>B27/$D$2-1</f>
        <v>-0.20788530465949817</v>
      </c>
      <c r="F27">
        <v>9</v>
      </c>
      <c r="G27" s="2">
        <v>0.44298245614035087</v>
      </c>
      <c r="H27" s="12">
        <v>20</v>
      </c>
      <c r="I27" s="12">
        <v>11</v>
      </c>
    </row>
    <row r="28" spans="1:9">
      <c r="A28">
        <v>26</v>
      </c>
      <c r="B28" s="2">
        <v>0.72916666666666663</v>
      </c>
      <c r="C28" s="2">
        <v>0.44791666666666669</v>
      </c>
      <c r="D28" s="2">
        <f>B28/$D$2-1</f>
        <v>-8.2661290322580627E-2</v>
      </c>
      <c r="F28">
        <v>8</v>
      </c>
      <c r="G28" s="2">
        <v>0.44210526315789478</v>
      </c>
      <c r="H28" s="12">
        <v>20</v>
      </c>
      <c r="I28" s="12">
        <v>9</v>
      </c>
    </row>
    <row r="29" spans="1:9">
      <c r="A29">
        <v>27</v>
      </c>
      <c r="B29" s="2">
        <v>0.64583333333333337</v>
      </c>
      <c r="C29" s="2">
        <v>0.44444444444444453</v>
      </c>
      <c r="D29" s="2">
        <f>B29/$D$2-1</f>
        <v>-0.18749999999999989</v>
      </c>
      <c r="F29">
        <v>5</v>
      </c>
      <c r="G29" s="2">
        <v>0.44122807017543864</v>
      </c>
      <c r="H29" s="12">
        <v>20</v>
      </c>
      <c r="I29" s="12">
        <v>10</v>
      </c>
    </row>
    <row r="30" spans="1:9">
      <c r="B30"/>
      <c r="C30"/>
      <c r="D30" s="2"/>
    </row>
    <row r="31" spans="1:9">
      <c r="B31"/>
      <c r="C31"/>
      <c r="D31" s="2"/>
    </row>
  </sheetData>
  <mergeCells count="2">
    <mergeCell ref="A1:D1"/>
    <mergeCell ref="F1:I1"/>
  </mergeCells>
  <conditionalFormatting sqref="D3:D1048576">
    <cfRule type="top10" dxfId="1" priority="2" percent="1" bottom="1" rank="25"/>
  </conditionalFormatting>
  <conditionalFormatting sqref="F2:F1048576">
    <cfRule type="top10" dxfId="0" priority="1" rank="5"/>
  </conditionalFormatting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75DB9A9-CE9A-4002-9EC9-BB98415AA388}">
  <dimension ref="A1:N688"/>
  <sheetViews>
    <sheetView tabSelected="1" workbookViewId="0">
      <selection sqref="A1:M1"/>
    </sheetView>
  </sheetViews>
  <sheetFormatPr defaultRowHeight="15"/>
  <cols>
    <col min="1" max="1" width="8" customWidth="1"/>
    <col min="2" max="2" width="19.42578125" customWidth="1"/>
    <col min="3" max="3" width="14.7109375" customWidth="1"/>
    <col min="4" max="4" width="33.28515625" bestFit="1" customWidth="1"/>
    <col min="5" max="5" width="13" bestFit="1" customWidth="1"/>
    <col min="6" max="6" width="7" customWidth="1"/>
    <col min="7" max="7" width="8.28515625" customWidth="1"/>
    <col min="8" max="11" width="11.28515625" style="2" customWidth="1"/>
    <col min="12" max="12" width="11.28515625" customWidth="1"/>
    <col min="13" max="13" width="18.7109375" bestFit="1" customWidth="1"/>
    <col min="14" max="14" width="8.7109375" style="3" bestFit="1" customWidth="1"/>
  </cols>
  <sheetData>
    <row r="1" spans="1:14" ht="27" customHeight="1">
      <c r="A1" s="27" t="s">
        <v>121</v>
      </c>
      <c r="B1" s="27"/>
      <c r="C1" s="27"/>
      <c r="D1" s="27"/>
      <c r="E1" s="27"/>
      <c r="F1" s="27"/>
      <c r="G1" s="27"/>
      <c r="H1" s="27"/>
      <c r="I1" s="27"/>
      <c r="J1" s="27"/>
      <c r="K1" s="27"/>
      <c r="L1" s="27"/>
      <c r="M1" s="27"/>
    </row>
    <row r="2" spans="1:14">
      <c r="B2" s="1" t="s">
        <v>11</v>
      </c>
      <c r="C2" t="s">
        <v>122</v>
      </c>
    </row>
    <row r="3" spans="1:14">
      <c r="M3" s="2"/>
    </row>
    <row r="4" spans="1:14" s="20" customFormat="1" ht="45.75">
      <c r="A4" s="25" t="s">
        <v>123</v>
      </c>
      <c r="B4" s="21" t="s">
        <v>8</v>
      </c>
      <c r="C4" s="21" t="s">
        <v>9</v>
      </c>
      <c r="D4" s="21" t="s">
        <v>0</v>
      </c>
      <c r="E4" s="21" t="s">
        <v>124</v>
      </c>
      <c r="F4" s="20" t="s">
        <v>125</v>
      </c>
      <c r="G4" s="20" t="s">
        <v>126</v>
      </c>
      <c r="H4" s="20" t="s">
        <v>127</v>
      </c>
      <c r="I4" s="20" t="s">
        <v>128</v>
      </c>
      <c r="J4" s="20" t="s">
        <v>129</v>
      </c>
      <c r="K4" s="22" t="s">
        <v>130</v>
      </c>
      <c r="L4" s="24" t="s">
        <v>131</v>
      </c>
      <c r="M4" s="24" t="s">
        <v>132</v>
      </c>
      <c r="N4" s="23"/>
    </row>
    <row r="5" spans="1:14">
      <c r="A5">
        <v>1</v>
      </c>
      <c r="B5" t="s">
        <v>27</v>
      </c>
      <c r="F5" s="4">
        <v>956</v>
      </c>
      <c r="G5" s="4">
        <v>553</v>
      </c>
      <c r="H5" s="4">
        <v>27</v>
      </c>
      <c r="I5" s="2">
        <v>0.56625099371419674</v>
      </c>
      <c r="J5" s="2">
        <v>0.79487179487179482</v>
      </c>
      <c r="K5" s="2">
        <v>0.46052631578947362</v>
      </c>
      <c r="L5">
        <f t="shared" ref="L5:L7" si="0">VLOOKUP("Talleres (C)",$B$5:$F$69,5,FALSE)-F5</f>
        <v>-516</v>
      </c>
      <c r="M5" s="2" t="str">
        <f>CONCATENATE(IF(I5&lt;K5,"Debajo Prom:  ","Encima Prom:  "),ROUND(((I5/K5)-1)*100,0),"%")</f>
        <v>Encima Prom:  23%</v>
      </c>
    </row>
    <row r="6" spans="1:14">
      <c r="A6">
        <f>+A5+1</f>
        <v>2</v>
      </c>
      <c r="B6" t="s">
        <v>30</v>
      </c>
      <c r="F6" s="4">
        <v>880</v>
      </c>
      <c r="G6" s="4">
        <v>515</v>
      </c>
      <c r="H6" s="4">
        <v>25</v>
      </c>
      <c r="I6" s="2">
        <v>0.56355666606749755</v>
      </c>
      <c r="J6" s="2">
        <v>0.79487179487179482</v>
      </c>
      <c r="K6" s="2">
        <v>0.46052631578947362</v>
      </c>
      <c r="L6">
        <f t="shared" si="0"/>
        <v>-440</v>
      </c>
      <c r="M6" s="2" t="str">
        <f>CONCATENATE(IF(I6&lt;K6,"Debajo Prom:  ","Encima Prom:  "),ROUND(((I6/K6)-1)*100,0),"%")</f>
        <v>Encima Prom:  22%</v>
      </c>
    </row>
    <row r="7" spans="1:14">
      <c r="A7">
        <f t="shared" ref="A7:A46" si="1">+A6+1</f>
        <v>3</v>
      </c>
      <c r="B7" t="s">
        <v>32</v>
      </c>
      <c r="F7" s="4">
        <v>877</v>
      </c>
      <c r="G7" s="4">
        <v>553</v>
      </c>
      <c r="H7" s="4">
        <v>27</v>
      </c>
      <c r="I7" s="2">
        <v>0.52458299593416968</v>
      </c>
      <c r="J7" s="2">
        <v>0.79487179487179482</v>
      </c>
      <c r="K7" s="2">
        <v>0.46052631578947362</v>
      </c>
      <c r="L7">
        <f t="shared" si="0"/>
        <v>-437</v>
      </c>
      <c r="M7" s="2" t="str">
        <f t="shared" ref="M5:M8" si="2">CONCATENATE(IF(I7&lt;K7,"Debajo Prom:  ","Encima Prom:  "),ROUND(((I7/K7)-1)*100,0),"%")</f>
        <v>Encima Prom:  14%</v>
      </c>
    </row>
    <row r="8" spans="1:14">
      <c r="A8">
        <f t="shared" si="1"/>
        <v>4</v>
      </c>
      <c r="B8" t="s">
        <v>24</v>
      </c>
      <c r="F8" s="4">
        <v>851</v>
      </c>
      <c r="G8" s="4">
        <v>553</v>
      </c>
      <c r="H8" s="4">
        <v>27</v>
      </c>
      <c r="I8" s="2">
        <v>0.5169122565211216</v>
      </c>
      <c r="J8" s="2">
        <v>0.79487179487179482</v>
      </c>
      <c r="K8" s="2">
        <v>0.46052631578947362</v>
      </c>
      <c r="L8">
        <f>VLOOKUP("Talleres (C)",$B$5:$F$69,5,FALSE)-F8</f>
        <v>-411</v>
      </c>
      <c r="M8" s="2" t="str">
        <f t="shared" si="2"/>
        <v>Encima Prom:  12%</v>
      </c>
    </row>
    <row r="9" spans="1:14">
      <c r="A9">
        <f t="shared" si="1"/>
        <v>5</v>
      </c>
      <c r="B9" t="s">
        <v>21</v>
      </c>
      <c r="F9" s="4">
        <v>842</v>
      </c>
      <c r="G9" s="4">
        <v>553</v>
      </c>
      <c r="H9" s="4">
        <v>27</v>
      </c>
      <c r="I9" s="2">
        <v>0.51911156768009037</v>
      </c>
      <c r="J9" s="2">
        <v>0.79487179487179482</v>
      </c>
      <c r="K9" s="2">
        <v>0.46052631578947362</v>
      </c>
      <c r="L9">
        <f t="shared" ref="L9:L46" si="3">VLOOKUP("Talleres (C)",$B$5:$F$69,5,FALSE)-F9</f>
        <v>-402</v>
      </c>
      <c r="M9" s="2" t="str">
        <f>CONCATENATE(IF(I9&lt;K9,"Debajo Prom:  ","Encima Prom:  "),ROUND(((I9/K9)-1)*100,0),"%")</f>
        <v>Encima Prom:  13%</v>
      </c>
    </row>
    <row r="10" spans="1:14">
      <c r="A10">
        <f t="shared" si="1"/>
        <v>6</v>
      </c>
      <c r="B10" t="s">
        <v>25</v>
      </c>
      <c r="F10" s="4">
        <v>826</v>
      </c>
      <c r="G10" s="4">
        <v>553</v>
      </c>
      <c r="H10" s="4">
        <v>27</v>
      </c>
      <c r="I10" s="2">
        <v>0.50245442229565185</v>
      </c>
      <c r="J10" s="2">
        <v>0.79487179487179482</v>
      </c>
      <c r="K10" s="2">
        <v>0.46052631578947362</v>
      </c>
      <c r="L10">
        <f t="shared" si="3"/>
        <v>-386</v>
      </c>
      <c r="M10" s="2" t="str">
        <f t="shared" ref="M10:M46" si="4">CONCATENATE(IF(I10&lt;K10,"Debajo Prom:  ","Encima Prom:  "),ROUND(((I10/K10)-1)*100,0),"%")</f>
        <v>Encima Prom:  9%</v>
      </c>
    </row>
    <row r="11" spans="1:14">
      <c r="A11">
        <f t="shared" si="1"/>
        <v>7</v>
      </c>
      <c r="B11" t="s">
        <v>23</v>
      </c>
      <c r="F11" s="4">
        <v>810</v>
      </c>
      <c r="G11" s="4">
        <v>553</v>
      </c>
      <c r="H11" s="4">
        <v>27</v>
      </c>
      <c r="I11" s="2">
        <v>0.48297021465192497</v>
      </c>
      <c r="J11" s="2">
        <v>0.79487179487179482</v>
      </c>
      <c r="K11" s="2">
        <v>0.46052631578947362</v>
      </c>
      <c r="L11">
        <f t="shared" si="3"/>
        <v>-370</v>
      </c>
      <c r="M11" s="2" t="str">
        <f t="shared" si="4"/>
        <v>Encima Prom:  5%</v>
      </c>
    </row>
    <row r="12" spans="1:14">
      <c r="A12">
        <f t="shared" si="1"/>
        <v>8</v>
      </c>
      <c r="B12" t="s">
        <v>18</v>
      </c>
      <c r="F12" s="4">
        <v>749</v>
      </c>
      <c r="G12" s="4">
        <v>553</v>
      </c>
      <c r="H12" s="4">
        <v>27</v>
      </c>
      <c r="I12" s="2">
        <v>0.45087451543443574</v>
      </c>
      <c r="J12" s="2">
        <v>0.79487179487179482</v>
      </c>
      <c r="K12" s="2">
        <v>0.46052631578947362</v>
      </c>
      <c r="L12">
        <f t="shared" si="3"/>
        <v>-309</v>
      </c>
      <c r="M12" s="2" t="str">
        <f t="shared" si="4"/>
        <v>Debajo Prom:  -2%</v>
      </c>
    </row>
    <row r="13" spans="1:14">
      <c r="A13">
        <f t="shared" si="1"/>
        <v>9</v>
      </c>
      <c r="B13" t="s">
        <v>33</v>
      </c>
      <c r="F13" s="4">
        <v>747</v>
      </c>
      <c r="G13" s="4">
        <v>553</v>
      </c>
      <c r="H13" s="4">
        <v>27</v>
      </c>
      <c r="I13" s="2">
        <v>0.45110119044025865</v>
      </c>
      <c r="J13" s="2">
        <v>0.79487179487179482</v>
      </c>
      <c r="K13" s="2">
        <v>0.46052631578947362</v>
      </c>
      <c r="L13">
        <f t="shared" si="3"/>
        <v>-307</v>
      </c>
      <c r="M13" s="2" t="str">
        <f t="shared" si="4"/>
        <v>Debajo Prom:  -2%</v>
      </c>
    </row>
    <row r="14" spans="1:14">
      <c r="A14">
        <f t="shared" si="1"/>
        <v>10</v>
      </c>
      <c r="B14" t="s">
        <v>20</v>
      </c>
      <c r="F14" s="4">
        <v>747</v>
      </c>
      <c r="G14" s="4">
        <v>515</v>
      </c>
      <c r="H14" s="4">
        <v>25</v>
      </c>
      <c r="I14" s="2">
        <v>0.48111134500440367</v>
      </c>
      <c r="J14" s="2">
        <v>0.79487179487179482</v>
      </c>
      <c r="K14" s="2">
        <v>0.46052631578947362</v>
      </c>
      <c r="L14">
        <f t="shared" si="3"/>
        <v>-307</v>
      </c>
      <c r="M14" s="2" t="str">
        <f t="shared" si="4"/>
        <v>Encima Prom:  4%</v>
      </c>
    </row>
    <row r="15" spans="1:14">
      <c r="A15">
        <f t="shared" si="1"/>
        <v>11</v>
      </c>
      <c r="B15" t="s">
        <v>22</v>
      </c>
      <c r="F15" s="4">
        <v>685</v>
      </c>
      <c r="G15" s="4">
        <v>503</v>
      </c>
      <c r="H15" s="4">
        <v>25</v>
      </c>
      <c r="I15" s="2">
        <v>0.45909235994110131</v>
      </c>
      <c r="J15" s="2">
        <v>0.79487179487179482</v>
      </c>
      <c r="K15" s="2">
        <v>0.45614035087719307</v>
      </c>
      <c r="L15">
        <f t="shared" si="3"/>
        <v>-245</v>
      </c>
      <c r="M15" s="2" t="str">
        <f t="shared" si="4"/>
        <v>Encima Prom:  1%</v>
      </c>
    </row>
    <row r="16" spans="1:14">
      <c r="A16">
        <f t="shared" si="1"/>
        <v>12</v>
      </c>
      <c r="B16" t="s">
        <v>26</v>
      </c>
      <c r="F16" s="4">
        <v>616</v>
      </c>
      <c r="G16" s="4">
        <v>439</v>
      </c>
      <c r="H16" s="4">
        <v>21</v>
      </c>
      <c r="I16" s="2">
        <v>0.46797635401699911</v>
      </c>
      <c r="J16" s="2">
        <v>0.79487179487179482</v>
      </c>
      <c r="K16" s="2">
        <v>0.46052631578947362</v>
      </c>
      <c r="L16">
        <f t="shared" si="3"/>
        <v>-176</v>
      </c>
      <c r="M16" s="2" t="str">
        <f t="shared" si="4"/>
        <v>Encima Prom:  2%</v>
      </c>
    </row>
    <row r="17" spans="1:13">
      <c r="A17">
        <f t="shared" si="1"/>
        <v>13</v>
      </c>
      <c r="B17" t="s">
        <v>36</v>
      </c>
      <c r="F17" s="4">
        <v>609</v>
      </c>
      <c r="G17" s="4">
        <v>492</v>
      </c>
      <c r="H17" s="4">
        <v>24</v>
      </c>
      <c r="I17" s="2">
        <v>0.40835935324422173</v>
      </c>
      <c r="J17" s="2">
        <v>0.79166666666666663</v>
      </c>
      <c r="K17" s="2">
        <v>0.46052631578947362</v>
      </c>
      <c r="L17">
        <f t="shared" si="3"/>
        <v>-169</v>
      </c>
      <c r="M17" s="2" t="str">
        <f t="shared" si="4"/>
        <v>Debajo Prom:  -11%</v>
      </c>
    </row>
    <row r="18" spans="1:13">
      <c r="A18">
        <f t="shared" si="1"/>
        <v>14</v>
      </c>
      <c r="B18" t="s">
        <v>17</v>
      </c>
      <c r="F18" s="4">
        <v>596</v>
      </c>
      <c r="G18" s="4">
        <v>477</v>
      </c>
      <c r="H18" s="4">
        <v>23</v>
      </c>
      <c r="I18" s="2">
        <v>0.41519669418701022</v>
      </c>
      <c r="J18" s="2">
        <v>0.79487179487179482</v>
      </c>
      <c r="K18" s="2">
        <v>0.46052631578947362</v>
      </c>
      <c r="L18">
        <f t="shared" si="3"/>
        <v>-156</v>
      </c>
      <c r="M18" s="2" t="str">
        <f t="shared" si="4"/>
        <v>Debajo Prom:  -10%</v>
      </c>
    </row>
    <row r="19" spans="1:13">
      <c r="A19">
        <f t="shared" si="1"/>
        <v>15</v>
      </c>
      <c r="B19" t="s">
        <v>34</v>
      </c>
      <c r="F19" s="4">
        <v>589</v>
      </c>
      <c r="G19" s="4">
        <v>477</v>
      </c>
      <c r="H19" s="4">
        <v>23</v>
      </c>
      <c r="I19" s="2">
        <v>0.40988551910558008</v>
      </c>
      <c r="J19" s="2">
        <v>0.79487179487179482</v>
      </c>
      <c r="K19" s="2">
        <v>0.46052631578947362</v>
      </c>
      <c r="L19">
        <f t="shared" si="3"/>
        <v>-149</v>
      </c>
      <c r="M19" s="2" t="str">
        <f t="shared" si="4"/>
        <v>Debajo Prom:  -11%</v>
      </c>
    </row>
    <row r="20" spans="1:13">
      <c r="A20">
        <f t="shared" si="1"/>
        <v>16</v>
      </c>
      <c r="B20" t="s">
        <v>19</v>
      </c>
      <c r="F20" s="4">
        <v>580</v>
      </c>
      <c r="G20" s="4">
        <v>461</v>
      </c>
      <c r="H20" s="4">
        <v>22</v>
      </c>
      <c r="I20" s="2">
        <v>0.42343794906819326</v>
      </c>
      <c r="J20" s="2">
        <v>0.79487179487179482</v>
      </c>
      <c r="K20" s="2">
        <v>0.45614035087719307</v>
      </c>
      <c r="L20">
        <f t="shared" si="3"/>
        <v>-140</v>
      </c>
      <c r="M20" s="2" t="str">
        <f>CONCATENATE(IF(I20&lt;K20,"Debajo Prom:  ","Encima Prom:  "),ROUND(((I20/K20)-1)*100,0),"%")</f>
        <v>Debajo Prom:  -7%</v>
      </c>
    </row>
    <row r="21" spans="1:13">
      <c r="A21">
        <f t="shared" si="1"/>
        <v>17</v>
      </c>
      <c r="B21" t="s">
        <v>28</v>
      </c>
      <c r="F21" s="4">
        <v>546</v>
      </c>
      <c r="G21" s="4">
        <v>455</v>
      </c>
      <c r="H21" s="4">
        <v>22</v>
      </c>
      <c r="I21" s="2">
        <v>0.41157716055027271</v>
      </c>
      <c r="J21" s="2">
        <v>0.79487179487179482</v>
      </c>
      <c r="K21" s="2">
        <v>0.46052631578947362</v>
      </c>
      <c r="L21">
        <f t="shared" si="3"/>
        <v>-106</v>
      </c>
      <c r="M21" s="2" t="str">
        <f t="shared" si="4"/>
        <v>Debajo Prom:  -11%</v>
      </c>
    </row>
    <row r="22" spans="1:13">
      <c r="A22">
        <f t="shared" si="1"/>
        <v>18</v>
      </c>
      <c r="B22" t="s">
        <v>54</v>
      </c>
      <c r="F22" s="4">
        <v>537</v>
      </c>
      <c r="G22" s="4">
        <v>363</v>
      </c>
      <c r="H22" s="4">
        <v>17</v>
      </c>
      <c r="I22" s="2">
        <v>0.485239391413955</v>
      </c>
      <c r="J22" s="2">
        <v>0.79487179487179482</v>
      </c>
      <c r="K22" s="2">
        <v>0.46052631578947362</v>
      </c>
      <c r="L22">
        <f t="shared" si="3"/>
        <v>-97</v>
      </c>
      <c r="M22" s="2" t="str">
        <f t="shared" si="4"/>
        <v>Encima Prom:  5%</v>
      </c>
    </row>
    <row r="23" spans="1:13">
      <c r="A23">
        <f t="shared" si="1"/>
        <v>19</v>
      </c>
      <c r="B23" t="s">
        <v>35</v>
      </c>
      <c r="F23" s="4">
        <v>532</v>
      </c>
      <c r="G23" s="4">
        <v>420</v>
      </c>
      <c r="H23" s="4">
        <v>20</v>
      </c>
      <c r="I23" s="2">
        <v>0.42172277715222029</v>
      </c>
      <c r="J23" s="2">
        <v>0.79487179487179482</v>
      </c>
      <c r="K23" s="2">
        <v>0.45614035087719307</v>
      </c>
      <c r="L23">
        <f t="shared" si="3"/>
        <v>-92</v>
      </c>
      <c r="M23" s="2" t="str">
        <f t="shared" si="4"/>
        <v>Debajo Prom:  -8%</v>
      </c>
    </row>
    <row r="24" spans="1:13">
      <c r="A24">
        <f t="shared" si="1"/>
        <v>20</v>
      </c>
      <c r="B24" t="s">
        <v>47</v>
      </c>
      <c r="F24" s="4">
        <v>522</v>
      </c>
      <c r="G24" s="4">
        <v>420</v>
      </c>
      <c r="H24" s="4">
        <v>20</v>
      </c>
      <c r="I24" s="2">
        <v>0.41220177227566629</v>
      </c>
      <c r="J24" s="2">
        <v>0.79487179487179482</v>
      </c>
      <c r="K24" s="2">
        <v>0.45592592592592612</v>
      </c>
      <c r="L24">
        <f t="shared" si="3"/>
        <v>-82</v>
      </c>
      <c r="M24" s="2" t="str">
        <f t="shared" si="4"/>
        <v>Debajo Prom:  -10%</v>
      </c>
    </row>
    <row r="25" spans="1:13">
      <c r="A25">
        <f t="shared" si="1"/>
        <v>21</v>
      </c>
      <c r="B25" t="s">
        <v>44</v>
      </c>
      <c r="F25" s="4">
        <v>488</v>
      </c>
      <c r="G25" s="4">
        <v>375</v>
      </c>
      <c r="H25" s="4">
        <v>18</v>
      </c>
      <c r="I25" s="2">
        <v>0.43231508555338966</v>
      </c>
      <c r="J25" s="2">
        <v>0.79166666666666663</v>
      </c>
      <c r="K25" s="2">
        <v>0.46052631578947362</v>
      </c>
      <c r="L25">
        <f t="shared" si="3"/>
        <v>-48</v>
      </c>
      <c r="M25" s="2" t="str">
        <f t="shared" si="4"/>
        <v>Debajo Prom:  -6%</v>
      </c>
    </row>
    <row r="26" spans="1:13">
      <c r="A26">
        <f t="shared" si="1"/>
        <v>22</v>
      </c>
      <c r="B26" t="s">
        <v>64</v>
      </c>
      <c r="F26" s="4">
        <v>440</v>
      </c>
      <c r="G26" s="4">
        <v>298</v>
      </c>
      <c r="H26" s="4">
        <v>14</v>
      </c>
      <c r="I26" s="2">
        <v>0.47727708933195473</v>
      </c>
      <c r="J26" s="2">
        <v>0.79487179487179482</v>
      </c>
      <c r="K26" s="2">
        <v>0.45592592592592612</v>
      </c>
      <c r="L26">
        <f t="shared" si="3"/>
        <v>0</v>
      </c>
      <c r="M26" s="2" t="str">
        <f t="shared" si="4"/>
        <v>Encima Prom:  5%</v>
      </c>
    </row>
    <row r="27" spans="1:13">
      <c r="A27">
        <f t="shared" si="1"/>
        <v>23</v>
      </c>
      <c r="B27" t="s">
        <v>29</v>
      </c>
      <c r="F27" s="4">
        <v>440</v>
      </c>
      <c r="G27" s="4">
        <v>352</v>
      </c>
      <c r="H27" s="4">
        <v>17</v>
      </c>
      <c r="I27" s="2">
        <v>0.40687774149343675</v>
      </c>
      <c r="J27" s="2">
        <v>0.79487179487179482</v>
      </c>
      <c r="K27" s="2">
        <v>0.45614035087719307</v>
      </c>
      <c r="L27">
        <f t="shared" si="3"/>
        <v>0</v>
      </c>
      <c r="M27" s="2" t="str">
        <f t="shared" si="4"/>
        <v>Debajo Prom:  -11%</v>
      </c>
    </row>
    <row r="28" spans="1:13">
      <c r="A28">
        <f t="shared" si="1"/>
        <v>24</v>
      </c>
      <c r="B28" t="s">
        <v>57</v>
      </c>
      <c r="F28" s="4">
        <v>280</v>
      </c>
      <c r="G28" s="4">
        <v>269</v>
      </c>
      <c r="H28" s="4">
        <v>13</v>
      </c>
      <c r="I28" s="2">
        <v>0.34900984106112315</v>
      </c>
      <c r="J28" s="2">
        <v>0.79487179487179482</v>
      </c>
      <c r="K28" s="2">
        <v>0.45592592592592612</v>
      </c>
      <c r="L28">
        <f t="shared" si="3"/>
        <v>160</v>
      </c>
      <c r="M28" s="2" t="str">
        <f t="shared" si="4"/>
        <v>Debajo Prom:  -23%</v>
      </c>
    </row>
    <row r="29" spans="1:13">
      <c r="A29">
        <f t="shared" si="1"/>
        <v>25</v>
      </c>
      <c r="B29" t="s">
        <v>45</v>
      </c>
      <c r="F29" s="4">
        <v>270</v>
      </c>
      <c r="G29" s="4">
        <v>236</v>
      </c>
      <c r="H29" s="4">
        <v>11</v>
      </c>
      <c r="I29" s="2">
        <v>0.37977361332624487</v>
      </c>
      <c r="J29" s="2">
        <v>0.79166666666666663</v>
      </c>
      <c r="K29" s="2">
        <v>0.45592592592592612</v>
      </c>
      <c r="L29">
        <f t="shared" si="3"/>
        <v>170</v>
      </c>
      <c r="M29" s="2" t="str">
        <f t="shared" si="4"/>
        <v>Debajo Prom:  -17%</v>
      </c>
    </row>
    <row r="30" spans="1:13">
      <c r="A30">
        <f t="shared" si="1"/>
        <v>26</v>
      </c>
      <c r="B30" t="s">
        <v>56</v>
      </c>
      <c r="F30" s="4">
        <v>250</v>
      </c>
      <c r="G30" s="4">
        <v>235</v>
      </c>
      <c r="H30" s="4">
        <v>11</v>
      </c>
      <c r="I30" s="2">
        <v>0.35622746282166573</v>
      </c>
      <c r="J30" s="2">
        <v>0.79487179487179482</v>
      </c>
      <c r="K30" s="2">
        <v>0.45592592592592612</v>
      </c>
      <c r="L30">
        <f t="shared" si="3"/>
        <v>190</v>
      </c>
      <c r="M30" s="2" t="str">
        <f t="shared" si="4"/>
        <v>Debajo Prom:  -22%</v>
      </c>
    </row>
    <row r="31" spans="1:13">
      <c r="A31">
        <f t="shared" si="1"/>
        <v>27</v>
      </c>
      <c r="B31" t="s">
        <v>69</v>
      </c>
      <c r="F31" s="4">
        <v>250</v>
      </c>
      <c r="G31" s="4">
        <v>216</v>
      </c>
      <c r="H31" s="4">
        <v>11</v>
      </c>
      <c r="I31" s="2">
        <v>0.3878452813960061</v>
      </c>
      <c r="J31" s="2">
        <v>0.79487179487179482</v>
      </c>
      <c r="K31" s="2">
        <v>0.45410628019323673</v>
      </c>
      <c r="L31">
        <f t="shared" si="3"/>
        <v>190</v>
      </c>
      <c r="M31" s="2" t="str">
        <f t="shared" si="4"/>
        <v>Debajo Prom:  -15%</v>
      </c>
    </row>
    <row r="32" spans="1:13">
      <c r="A32">
        <f t="shared" si="1"/>
        <v>28</v>
      </c>
      <c r="B32" t="s">
        <v>41</v>
      </c>
      <c r="F32" s="4">
        <v>248</v>
      </c>
      <c r="G32" s="4">
        <v>236</v>
      </c>
      <c r="H32" s="4">
        <v>11</v>
      </c>
      <c r="I32" s="2">
        <v>0.34905856813751551</v>
      </c>
      <c r="J32" s="2">
        <v>0.79166666666666663</v>
      </c>
      <c r="K32" s="2">
        <v>0.46052631578947362</v>
      </c>
      <c r="L32">
        <f t="shared" si="3"/>
        <v>192</v>
      </c>
      <c r="M32" s="2" t="str">
        <f t="shared" si="4"/>
        <v>Debajo Prom:  -24%</v>
      </c>
    </row>
    <row r="33" spans="1:13">
      <c r="A33">
        <f t="shared" si="1"/>
        <v>29</v>
      </c>
      <c r="B33" t="s">
        <v>46</v>
      </c>
      <c r="F33" s="4">
        <v>236</v>
      </c>
      <c r="G33" s="4">
        <v>209</v>
      </c>
      <c r="H33" s="4">
        <v>10</v>
      </c>
      <c r="I33" s="2">
        <v>0.37839912280701749</v>
      </c>
      <c r="J33" s="2">
        <v>0.79166666666666663</v>
      </c>
      <c r="K33" s="2">
        <v>0.46052631578947362</v>
      </c>
      <c r="L33">
        <f t="shared" si="3"/>
        <v>204</v>
      </c>
      <c r="M33" s="2" t="str">
        <f t="shared" si="4"/>
        <v>Debajo Prom:  -18%</v>
      </c>
    </row>
    <row r="34" spans="1:13">
      <c r="A34">
        <f t="shared" si="1"/>
        <v>30</v>
      </c>
      <c r="B34" t="s">
        <v>71</v>
      </c>
      <c r="F34" s="4">
        <v>233</v>
      </c>
      <c r="G34" s="4">
        <v>193</v>
      </c>
      <c r="H34" s="4">
        <v>10</v>
      </c>
      <c r="I34" s="2">
        <v>0.39406277981277976</v>
      </c>
      <c r="J34" s="2">
        <v>0.79487179487179482</v>
      </c>
      <c r="K34" s="2">
        <v>0.45364891518737682</v>
      </c>
      <c r="L34">
        <f t="shared" si="3"/>
        <v>207</v>
      </c>
      <c r="M34" s="2" t="str">
        <f t="shared" si="4"/>
        <v>Debajo Prom:  -13%</v>
      </c>
    </row>
    <row r="35" spans="1:13">
      <c r="A35">
        <f t="shared" si="1"/>
        <v>31</v>
      </c>
      <c r="B35" t="s">
        <v>40</v>
      </c>
      <c r="F35" s="4">
        <v>231</v>
      </c>
      <c r="G35" s="4">
        <v>209</v>
      </c>
      <c r="H35" s="4">
        <v>10</v>
      </c>
      <c r="I35" s="2">
        <v>0.36516812865497073</v>
      </c>
      <c r="J35" s="2">
        <v>0.79166666666666663</v>
      </c>
      <c r="K35" s="2">
        <v>0.46052631578947362</v>
      </c>
      <c r="L35">
        <f t="shared" si="3"/>
        <v>209</v>
      </c>
      <c r="M35" s="2" t="str">
        <f t="shared" si="4"/>
        <v>Debajo Prom:  -21%</v>
      </c>
    </row>
    <row r="36" spans="1:13">
      <c r="A36">
        <f t="shared" si="1"/>
        <v>32</v>
      </c>
      <c r="B36" t="s">
        <v>62</v>
      </c>
      <c r="F36" s="4">
        <v>223</v>
      </c>
      <c r="G36" s="4">
        <v>200</v>
      </c>
      <c r="H36" s="4">
        <v>9</v>
      </c>
      <c r="I36" s="2">
        <v>0.36164443238517319</v>
      </c>
      <c r="J36" s="2">
        <v>0.79487179487179482</v>
      </c>
      <c r="K36" s="2">
        <v>0.45592592592592612</v>
      </c>
      <c r="L36">
        <f t="shared" si="3"/>
        <v>217</v>
      </c>
      <c r="M36" s="2" t="str">
        <f t="shared" si="4"/>
        <v>Debajo Prom:  -21%</v>
      </c>
    </row>
    <row r="37" spans="1:13">
      <c r="A37">
        <f t="shared" si="1"/>
        <v>33</v>
      </c>
      <c r="B37" t="s">
        <v>73</v>
      </c>
      <c r="F37" s="4">
        <v>200</v>
      </c>
      <c r="G37" s="4">
        <v>154</v>
      </c>
      <c r="H37" s="4">
        <v>8</v>
      </c>
      <c r="I37" s="2">
        <v>0.44837984160900823</v>
      </c>
      <c r="J37" s="2">
        <v>0.75308641975308643</v>
      </c>
      <c r="K37" s="2">
        <v>0.45153061224489793</v>
      </c>
      <c r="L37">
        <f t="shared" si="3"/>
        <v>240</v>
      </c>
      <c r="M37" s="2" t="str">
        <f t="shared" si="4"/>
        <v>Debajo Prom:  -1%</v>
      </c>
    </row>
    <row r="38" spans="1:13">
      <c r="A38">
        <f t="shared" si="1"/>
        <v>34</v>
      </c>
      <c r="B38" t="s">
        <v>39</v>
      </c>
      <c r="F38" s="4">
        <v>183</v>
      </c>
      <c r="G38" s="4">
        <v>152</v>
      </c>
      <c r="H38" s="4">
        <v>8</v>
      </c>
      <c r="I38" s="2">
        <v>0.40131578947368418</v>
      </c>
      <c r="J38" s="2">
        <v>0.78947368421052633</v>
      </c>
      <c r="K38" s="2">
        <v>0.45175438596491213</v>
      </c>
      <c r="L38">
        <f t="shared" si="3"/>
        <v>257</v>
      </c>
      <c r="M38" s="2" t="str">
        <f t="shared" si="4"/>
        <v>Debajo Prom:  -11%</v>
      </c>
    </row>
    <row r="39" spans="1:13">
      <c r="A39">
        <f t="shared" si="1"/>
        <v>35</v>
      </c>
      <c r="B39" t="s">
        <v>77</v>
      </c>
      <c r="F39" s="4">
        <v>139</v>
      </c>
      <c r="G39" s="4">
        <v>114</v>
      </c>
      <c r="H39" s="4">
        <v>6</v>
      </c>
      <c r="I39" s="2">
        <v>0.40479864785420339</v>
      </c>
      <c r="J39" s="2">
        <v>0.75308641975308643</v>
      </c>
      <c r="K39" s="2">
        <v>0.45153061224489793</v>
      </c>
      <c r="L39">
        <f t="shared" si="3"/>
        <v>301</v>
      </c>
      <c r="M39" s="2" t="str">
        <f t="shared" si="4"/>
        <v>Debajo Prom:  -10%</v>
      </c>
    </row>
    <row r="40" spans="1:13">
      <c r="A40">
        <f t="shared" si="1"/>
        <v>36</v>
      </c>
      <c r="B40" t="s">
        <v>58</v>
      </c>
      <c r="F40" s="4">
        <v>106</v>
      </c>
      <c r="G40" s="4">
        <v>103</v>
      </c>
      <c r="H40" s="4">
        <v>4</v>
      </c>
      <c r="I40" s="2">
        <v>0.34043209876543207</v>
      </c>
      <c r="J40" s="2">
        <v>0.79166666666666663</v>
      </c>
      <c r="K40" s="2">
        <v>0.45592592592592612</v>
      </c>
      <c r="L40">
        <f t="shared" si="3"/>
        <v>334</v>
      </c>
      <c r="M40" s="2" t="str">
        <f t="shared" si="4"/>
        <v>Debajo Prom:  -25%</v>
      </c>
    </row>
    <row r="41" spans="1:13">
      <c r="A41">
        <f t="shared" si="1"/>
        <v>37</v>
      </c>
      <c r="B41" t="s">
        <v>94</v>
      </c>
      <c r="F41" s="4">
        <v>100</v>
      </c>
      <c r="G41" s="4">
        <v>73</v>
      </c>
      <c r="H41" s="4">
        <v>4</v>
      </c>
      <c r="I41" s="2">
        <v>0.45623897707231043</v>
      </c>
      <c r="J41" s="2">
        <v>0.72916666666666663</v>
      </c>
      <c r="K41" s="2">
        <v>0.45153061224489793</v>
      </c>
      <c r="L41">
        <f t="shared" si="3"/>
        <v>340</v>
      </c>
      <c r="M41" s="2" t="str">
        <f t="shared" si="4"/>
        <v>Encima Prom:  1%</v>
      </c>
    </row>
    <row r="42" spans="1:13">
      <c r="A42">
        <f t="shared" si="1"/>
        <v>38</v>
      </c>
      <c r="B42" t="s">
        <v>81</v>
      </c>
      <c r="F42" s="4">
        <v>89</v>
      </c>
      <c r="G42" s="4">
        <v>73</v>
      </c>
      <c r="H42" s="4">
        <v>4</v>
      </c>
      <c r="I42" s="2">
        <v>0.3888613315696649</v>
      </c>
      <c r="J42" s="2">
        <v>0.72916666666666663</v>
      </c>
      <c r="K42" s="2">
        <v>0.45153061224489793</v>
      </c>
      <c r="L42">
        <f t="shared" si="3"/>
        <v>351</v>
      </c>
      <c r="M42" s="2" t="str">
        <f t="shared" si="4"/>
        <v>Debajo Prom:  -14%</v>
      </c>
    </row>
    <row r="43" spans="1:13">
      <c r="A43">
        <f t="shared" si="1"/>
        <v>39</v>
      </c>
      <c r="B43" t="s">
        <v>31</v>
      </c>
      <c r="F43" s="4">
        <v>50</v>
      </c>
      <c r="G43" s="4">
        <v>65</v>
      </c>
      <c r="H43" s="4">
        <v>3</v>
      </c>
      <c r="I43" s="2">
        <v>0.26120857699805067</v>
      </c>
      <c r="J43" s="2">
        <v>0.7192982456140351</v>
      </c>
      <c r="K43" s="2">
        <v>0.45614035087719307</v>
      </c>
      <c r="L43">
        <f t="shared" si="3"/>
        <v>390</v>
      </c>
      <c r="M43" s="2" t="str">
        <f t="shared" si="4"/>
        <v>Debajo Prom:  -43%</v>
      </c>
    </row>
    <row r="44" spans="1:13">
      <c r="A44">
        <f t="shared" si="1"/>
        <v>40</v>
      </c>
      <c r="B44" t="s">
        <v>59</v>
      </c>
      <c r="F44" s="4">
        <v>29</v>
      </c>
      <c r="G44" s="4">
        <v>30</v>
      </c>
      <c r="H44" s="4">
        <v>1</v>
      </c>
      <c r="I44" s="2">
        <v>0.32222222222222224</v>
      </c>
      <c r="J44" s="2">
        <v>0.71111111111111114</v>
      </c>
      <c r="K44" s="2">
        <v>0.44814814814814835</v>
      </c>
      <c r="L44">
        <f t="shared" si="3"/>
        <v>411</v>
      </c>
      <c r="M44" s="2" t="str">
        <f t="shared" si="4"/>
        <v>Debajo Prom:  -28%</v>
      </c>
    </row>
    <row r="45" spans="1:13">
      <c r="A45">
        <f t="shared" si="1"/>
        <v>41</v>
      </c>
      <c r="B45" t="s">
        <v>67</v>
      </c>
      <c r="F45" s="4">
        <v>23</v>
      </c>
      <c r="G45" s="4">
        <v>25</v>
      </c>
      <c r="H45" s="4">
        <v>1</v>
      </c>
      <c r="I45" s="2">
        <v>0.30666666666666664</v>
      </c>
      <c r="J45" s="2">
        <v>0.76</v>
      </c>
      <c r="K45" s="2">
        <v>0.44769230769230772</v>
      </c>
      <c r="L45">
        <f t="shared" si="3"/>
        <v>417</v>
      </c>
      <c r="M45" s="2" t="str">
        <f t="shared" si="4"/>
        <v>Debajo Prom:  -32%</v>
      </c>
    </row>
    <row r="46" spans="1:13">
      <c r="A46">
        <f t="shared" si="1"/>
        <v>42</v>
      </c>
      <c r="B46" t="s">
        <v>60</v>
      </c>
      <c r="F46" s="4">
        <v>14</v>
      </c>
      <c r="G46" s="4">
        <v>30</v>
      </c>
      <c r="H46" s="4">
        <v>1</v>
      </c>
      <c r="I46" s="2">
        <v>0.15555555555555556</v>
      </c>
      <c r="J46" s="2">
        <v>0.71111111111111114</v>
      </c>
      <c r="K46" s="2">
        <v>0.44814814814814835</v>
      </c>
      <c r="L46">
        <f t="shared" si="3"/>
        <v>426</v>
      </c>
      <c r="M46" s="2" t="str">
        <f t="shared" si="4"/>
        <v>Debajo Prom:  -65%</v>
      </c>
    </row>
    <row r="47" spans="1:13">
      <c r="B47" t="s">
        <v>110</v>
      </c>
      <c r="F47" s="4"/>
      <c r="G47" s="4"/>
      <c r="H47" s="4"/>
    </row>
    <row r="48" spans="1:13">
      <c r="B48" t="s">
        <v>111</v>
      </c>
      <c r="F48" s="4">
        <v>18619</v>
      </c>
      <c r="G48" s="4">
        <v>13808</v>
      </c>
      <c r="H48" s="4">
        <v>668</v>
      </c>
      <c r="I48" s="2">
        <v>0.44935494436372847</v>
      </c>
      <c r="J48" s="2">
        <v>0.79487179487179482</v>
      </c>
      <c r="K48" s="2">
        <v>0.46052631578947362</v>
      </c>
    </row>
    <row r="49" spans="8:11">
      <c r="H49"/>
      <c r="I49"/>
      <c r="J49"/>
      <c r="K49"/>
    </row>
    <row r="50" spans="8:11">
      <c r="H50"/>
      <c r="I50"/>
      <c r="J50"/>
      <c r="K50"/>
    </row>
    <row r="51" spans="8:11">
      <c r="H51"/>
      <c r="I51"/>
      <c r="J51"/>
      <c r="K51"/>
    </row>
    <row r="52" spans="8:11">
      <c r="H52"/>
      <c r="I52"/>
      <c r="J52"/>
      <c r="K52"/>
    </row>
    <row r="53" spans="8:11">
      <c r="H53"/>
      <c r="I53"/>
      <c r="J53"/>
      <c r="K53"/>
    </row>
    <row r="54" spans="8:11">
      <c r="H54"/>
      <c r="I54"/>
      <c r="J54"/>
      <c r="K54"/>
    </row>
    <row r="55" spans="8:11">
      <c r="H55"/>
      <c r="I55"/>
      <c r="J55"/>
      <c r="K55"/>
    </row>
    <row r="56" spans="8:11">
      <c r="H56"/>
      <c r="I56"/>
      <c r="J56"/>
      <c r="K56"/>
    </row>
    <row r="57" spans="8:11">
      <c r="H57"/>
      <c r="I57"/>
      <c r="J57"/>
      <c r="K57"/>
    </row>
    <row r="58" spans="8:11">
      <c r="H58"/>
      <c r="I58"/>
      <c r="J58"/>
      <c r="K58"/>
    </row>
    <row r="59" spans="8:11">
      <c r="H59"/>
      <c r="I59"/>
      <c r="J59"/>
      <c r="K59"/>
    </row>
    <row r="60" spans="8:11">
      <c r="H60"/>
      <c r="I60"/>
      <c r="J60"/>
      <c r="K60"/>
    </row>
    <row r="61" spans="8:11">
      <c r="H61"/>
      <c r="I61"/>
      <c r="J61"/>
      <c r="K61"/>
    </row>
    <row r="62" spans="8:11">
      <c r="H62"/>
      <c r="I62"/>
      <c r="J62"/>
      <c r="K62"/>
    </row>
    <row r="63" spans="8:11">
      <c r="H63"/>
      <c r="I63"/>
      <c r="J63"/>
      <c r="K63"/>
    </row>
    <row r="64" spans="8:11">
      <c r="H64"/>
      <c r="I64"/>
      <c r="J64"/>
      <c r="K64"/>
    </row>
    <row r="65" spans="8:11">
      <c r="H65"/>
      <c r="I65"/>
      <c r="J65"/>
      <c r="K65"/>
    </row>
    <row r="66" spans="8:11">
      <c r="H66"/>
      <c r="I66"/>
      <c r="J66"/>
      <c r="K66"/>
    </row>
    <row r="67" spans="8:11">
      <c r="H67"/>
      <c r="I67"/>
      <c r="J67"/>
      <c r="K67"/>
    </row>
    <row r="68" spans="8:11">
      <c r="H68"/>
      <c r="I68"/>
      <c r="J68"/>
      <c r="K68"/>
    </row>
    <row r="69" spans="8:11">
      <c r="H69"/>
      <c r="I69"/>
      <c r="J69"/>
      <c r="K69"/>
    </row>
    <row r="70" spans="8:11">
      <c r="H70"/>
      <c r="I70"/>
      <c r="J70"/>
      <c r="K70"/>
    </row>
    <row r="71" spans="8:11">
      <c r="H71"/>
      <c r="I71"/>
      <c r="J71"/>
      <c r="K71"/>
    </row>
    <row r="72" spans="8:11">
      <c r="H72"/>
      <c r="I72"/>
      <c r="J72"/>
      <c r="K72"/>
    </row>
    <row r="73" spans="8:11">
      <c r="H73"/>
      <c r="I73"/>
      <c r="J73"/>
      <c r="K73"/>
    </row>
    <row r="74" spans="8:11">
      <c r="H74"/>
      <c r="I74"/>
      <c r="J74"/>
      <c r="K74"/>
    </row>
    <row r="75" spans="8:11">
      <c r="H75"/>
      <c r="I75"/>
      <c r="J75"/>
      <c r="K75"/>
    </row>
    <row r="76" spans="8:11">
      <c r="H76"/>
    </row>
    <row r="77" spans="8:11">
      <c r="H77"/>
    </row>
    <row r="78" spans="8:11">
      <c r="H78"/>
    </row>
    <row r="79" spans="8:11">
      <c r="H79"/>
    </row>
    <row r="80" spans="8:11">
      <c r="H80"/>
    </row>
    <row r="81" spans="8:8">
      <c r="H81"/>
    </row>
    <row r="82" spans="8:8">
      <c r="H82"/>
    </row>
    <row r="83" spans="8:8">
      <c r="H83"/>
    </row>
    <row r="84" spans="8:8">
      <c r="H84"/>
    </row>
    <row r="85" spans="8:8">
      <c r="H85"/>
    </row>
    <row r="86" spans="8:8">
      <c r="H86"/>
    </row>
    <row r="87" spans="8:8">
      <c r="H87"/>
    </row>
    <row r="88" spans="8:8">
      <c r="H88"/>
    </row>
    <row r="89" spans="8:8">
      <c r="H89"/>
    </row>
    <row r="90" spans="8:8">
      <c r="H90"/>
    </row>
    <row r="91" spans="8:8">
      <c r="H91"/>
    </row>
    <row r="92" spans="8:8">
      <c r="H92"/>
    </row>
    <row r="93" spans="8:8">
      <c r="H93"/>
    </row>
    <row r="94" spans="8:8">
      <c r="H94"/>
    </row>
    <row r="95" spans="8:8">
      <c r="H95"/>
    </row>
    <row r="96" spans="8:8">
      <c r="H96"/>
    </row>
    <row r="97" spans="8:8">
      <c r="H97"/>
    </row>
    <row r="98" spans="8:8">
      <c r="H98"/>
    </row>
    <row r="99" spans="8:8">
      <c r="H99"/>
    </row>
    <row r="100" spans="8:8">
      <c r="H100"/>
    </row>
    <row r="101" spans="8:8">
      <c r="H101"/>
    </row>
    <row r="102" spans="8:8">
      <c r="H102"/>
    </row>
    <row r="103" spans="8:8">
      <c r="H103"/>
    </row>
    <row r="104" spans="8:8">
      <c r="H104"/>
    </row>
    <row r="105" spans="8:8">
      <c r="H105"/>
    </row>
    <row r="106" spans="8:8">
      <c r="H106"/>
    </row>
    <row r="107" spans="8:8">
      <c r="H107"/>
    </row>
    <row r="108" spans="8:8">
      <c r="H108"/>
    </row>
    <row r="109" spans="8:8">
      <c r="H109"/>
    </row>
    <row r="110" spans="8:8">
      <c r="H110"/>
    </row>
    <row r="111" spans="8:8">
      <c r="H111"/>
    </row>
    <row r="112" spans="8:8">
      <c r="H112"/>
    </row>
    <row r="113" spans="8:8">
      <c r="H113"/>
    </row>
    <row r="114" spans="8:8">
      <c r="H114"/>
    </row>
    <row r="115" spans="8:8">
      <c r="H115"/>
    </row>
    <row r="116" spans="8:8">
      <c r="H116"/>
    </row>
    <row r="117" spans="8:8">
      <c r="H117"/>
    </row>
    <row r="118" spans="8:8">
      <c r="H118"/>
    </row>
    <row r="119" spans="8:8">
      <c r="H119"/>
    </row>
    <row r="120" spans="8:8">
      <c r="H120"/>
    </row>
    <row r="121" spans="8:8">
      <c r="H121"/>
    </row>
    <row r="122" spans="8:8">
      <c r="H122"/>
    </row>
    <row r="123" spans="8:8">
      <c r="H123"/>
    </row>
    <row r="124" spans="8:8">
      <c r="H124"/>
    </row>
    <row r="125" spans="8:8">
      <c r="H125"/>
    </row>
    <row r="126" spans="8:8">
      <c r="H126"/>
    </row>
    <row r="127" spans="8:8">
      <c r="H127"/>
    </row>
    <row r="128" spans="8:8">
      <c r="H128"/>
    </row>
    <row r="129" spans="8:8">
      <c r="H129"/>
    </row>
    <row r="130" spans="8:8">
      <c r="H130"/>
    </row>
    <row r="131" spans="8:8">
      <c r="H131"/>
    </row>
    <row r="132" spans="8:8">
      <c r="H132"/>
    </row>
    <row r="133" spans="8:8">
      <c r="H133"/>
    </row>
    <row r="134" spans="8:8">
      <c r="H134"/>
    </row>
    <row r="135" spans="8:8">
      <c r="H135"/>
    </row>
    <row r="136" spans="8:8">
      <c r="H136"/>
    </row>
    <row r="137" spans="8:8">
      <c r="H137"/>
    </row>
    <row r="138" spans="8:8">
      <c r="H138"/>
    </row>
    <row r="139" spans="8:8">
      <c r="H139"/>
    </row>
    <row r="140" spans="8:8">
      <c r="H140"/>
    </row>
    <row r="141" spans="8:8">
      <c r="H141"/>
    </row>
    <row r="142" spans="8:8">
      <c r="H142"/>
    </row>
    <row r="143" spans="8:8">
      <c r="H143"/>
    </row>
    <row r="144" spans="8:8">
      <c r="H144"/>
    </row>
    <row r="145" spans="8:8">
      <c r="H145"/>
    </row>
    <row r="146" spans="8:8">
      <c r="H146"/>
    </row>
    <row r="147" spans="8:8">
      <c r="H147"/>
    </row>
    <row r="148" spans="8:8">
      <c r="H148"/>
    </row>
    <row r="149" spans="8:8">
      <c r="H149"/>
    </row>
    <row r="150" spans="8:8">
      <c r="H150"/>
    </row>
    <row r="151" spans="8:8">
      <c r="H151"/>
    </row>
    <row r="152" spans="8:8">
      <c r="H152"/>
    </row>
    <row r="153" spans="8:8">
      <c r="H153"/>
    </row>
    <row r="154" spans="8:8">
      <c r="H154"/>
    </row>
    <row r="155" spans="8:8">
      <c r="H155"/>
    </row>
    <row r="156" spans="8:8">
      <c r="H156"/>
    </row>
    <row r="157" spans="8:8">
      <c r="H157"/>
    </row>
    <row r="158" spans="8:8">
      <c r="H158"/>
    </row>
    <row r="159" spans="8:8">
      <c r="H159"/>
    </row>
    <row r="160" spans="8:8">
      <c r="H160"/>
    </row>
    <row r="161" spans="8:8">
      <c r="H161"/>
    </row>
    <row r="162" spans="8:8">
      <c r="H162"/>
    </row>
    <row r="163" spans="8:8">
      <c r="H163"/>
    </row>
    <row r="164" spans="8:8">
      <c r="H164"/>
    </row>
    <row r="165" spans="8:8">
      <c r="H165"/>
    </row>
    <row r="166" spans="8:8">
      <c r="H166"/>
    </row>
    <row r="167" spans="8:8">
      <c r="H167"/>
    </row>
    <row r="168" spans="8:8">
      <c r="H168"/>
    </row>
    <row r="169" spans="8:8">
      <c r="H169"/>
    </row>
    <row r="170" spans="8:8">
      <c r="H170"/>
    </row>
    <row r="171" spans="8:8">
      <c r="H171"/>
    </row>
    <row r="172" spans="8:8">
      <c r="H172"/>
    </row>
    <row r="173" spans="8:8">
      <c r="H173"/>
    </row>
    <row r="174" spans="8:8">
      <c r="H174"/>
    </row>
    <row r="175" spans="8:8">
      <c r="H175"/>
    </row>
    <row r="176" spans="8:8">
      <c r="H176"/>
    </row>
    <row r="177" spans="8:8">
      <c r="H177"/>
    </row>
    <row r="178" spans="8:8">
      <c r="H178"/>
    </row>
    <row r="179" spans="8:8">
      <c r="H179"/>
    </row>
    <row r="180" spans="8:8">
      <c r="H180"/>
    </row>
    <row r="181" spans="8:8">
      <c r="H181"/>
    </row>
    <row r="182" spans="8:8">
      <c r="H182"/>
    </row>
    <row r="183" spans="8:8">
      <c r="H183"/>
    </row>
    <row r="184" spans="8:8">
      <c r="H184"/>
    </row>
    <row r="185" spans="8:8">
      <c r="H185"/>
    </row>
    <row r="186" spans="8:8">
      <c r="H186"/>
    </row>
    <row r="187" spans="8:8">
      <c r="H187"/>
    </row>
    <row r="188" spans="8:8">
      <c r="H188"/>
    </row>
    <row r="189" spans="8:8">
      <c r="H189"/>
    </row>
    <row r="190" spans="8:8">
      <c r="H190"/>
    </row>
    <row r="191" spans="8:8">
      <c r="H191"/>
    </row>
    <row r="192" spans="8:8">
      <c r="H192"/>
    </row>
    <row r="193" spans="8:8">
      <c r="H193"/>
    </row>
    <row r="194" spans="8:8">
      <c r="H194"/>
    </row>
    <row r="195" spans="8:8">
      <c r="H195"/>
    </row>
    <row r="196" spans="8:8">
      <c r="H196"/>
    </row>
    <row r="197" spans="8:8">
      <c r="H197"/>
    </row>
    <row r="198" spans="8:8">
      <c r="H198"/>
    </row>
    <row r="199" spans="8:8">
      <c r="H199"/>
    </row>
    <row r="200" spans="8:8">
      <c r="H200"/>
    </row>
    <row r="201" spans="8:8">
      <c r="H201"/>
    </row>
    <row r="202" spans="8:8">
      <c r="H202"/>
    </row>
    <row r="203" spans="8:8">
      <c r="H203"/>
    </row>
    <row r="204" spans="8:8">
      <c r="H204"/>
    </row>
    <row r="205" spans="8:8">
      <c r="H205"/>
    </row>
    <row r="206" spans="8:8">
      <c r="H206"/>
    </row>
    <row r="207" spans="8:8">
      <c r="H207"/>
    </row>
    <row r="208" spans="8:8">
      <c r="H208"/>
    </row>
    <row r="209" spans="8:8">
      <c r="H209"/>
    </row>
    <row r="210" spans="8:8">
      <c r="H210"/>
    </row>
    <row r="211" spans="8:8">
      <c r="H211"/>
    </row>
    <row r="212" spans="8:8">
      <c r="H212"/>
    </row>
    <row r="213" spans="8:8">
      <c r="H213"/>
    </row>
    <row r="214" spans="8:8">
      <c r="H214"/>
    </row>
    <row r="215" spans="8:8">
      <c r="H215"/>
    </row>
    <row r="216" spans="8:8">
      <c r="H216"/>
    </row>
    <row r="217" spans="8:8">
      <c r="H217"/>
    </row>
    <row r="218" spans="8:8">
      <c r="H218"/>
    </row>
    <row r="219" spans="8:8">
      <c r="H219"/>
    </row>
    <row r="220" spans="8:8">
      <c r="H220"/>
    </row>
    <row r="221" spans="8:8">
      <c r="H221"/>
    </row>
    <row r="222" spans="8:8">
      <c r="H222"/>
    </row>
    <row r="223" spans="8:8">
      <c r="H223"/>
    </row>
    <row r="224" spans="8:8">
      <c r="H224"/>
    </row>
    <row r="225" spans="8:8">
      <c r="H225"/>
    </row>
    <row r="226" spans="8:8">
      <c r="H226"/>
    </row>
    <row r="227" spans="8:8">
      <c r="H227"/>
    </row>
    <row r="228" spans="8:8">
      <c r="H228"/>
    </row>
    <row r="229" spans="8:8">
      <c r="H229"/>
    </row>
    <row r="230" spans="8:8">
      <c r="H230"/>
    </row>
    <row r="231" spans="8:8">
      <c r="H231"/>
    </row>
    <row r="232" spans="8:8">
      <c r="H232"/>
    </row>
    <row r="233" spans="8:8">
      <c r="H233"/>
    </row>
    <row r="234" spans="8:8">
      <c r="H234"/>
    </row>
    <row r="235" spans="8:8">
      <c r="H235"/>
    </row>
    <row r="236" spans="8:8">
      <c r="H236"/>
    </row>
    <row r="237" spans="8:8">
      <c r="H237"/>
    </row>
    <row r="238" spans="8:8">
      <c r="H238"/>
    </row>
    <row r="239" spans="8:8">
      <c r="H239"/>
    </row>
    <row r="240" spans="8:8">
      <c r="H240"/>
    </row>
    <row r="241" spans="8:8">
      <c r="H241"/>
    </row>
    <row r="242" spans="8:8">
      <c r="H242"/>
    </row>
    <row r="243" spans="8:8">
      <c r="H243"/>
    </row>
    <row r="244" spans="8:8">
      <c r="H244"/>
    </row>
    <row r="245" spans="8:8">
      <c r="H245"/>
    </row>
    <row r="246" spans="8:8">
      <c r="H246"/>
    </row>
    <row r="247" spans="8:8">
      <c r="H247"/>
    </row>
    <row r="248" spans="8:8">
      <c r="H248"/>
    </row>
    <row r="249" spans="8:8">
      <c r="H249"/>
    </row>
    <row r="250" spans="8:8">
      <c r="H250"/>
    </row>
    <row r="251" spans="8:8">
      <c r="H251"/>
    </row>
    <row r="252" spans="8:8">
      <c r="H252"/>
    </row>
    <row r="253" spans="8:8">
      <c r="H253"/>
    </row>
    <row r="254" spans="8:8">
      <c r="H254"/>
    </row>
    <row r="255" spans="8:8">
      <c r="H255"/>
    </row>
    <row r="256" spans="8:8">
      <c r="H256"/>
    </row>
    <row r="257" spans="8:8">
      <c r="H257"/>
    </row>
    <row r="258" spans="8:8">
      <c r="H258"/>
    </row>
    <row r="259" spans="8:8">
      <c r="H259"/>
    </row>
    <row r="260" spans="8:8">
      <c r="H260"/>
    </row>
    <row r="261" spans="8:8">
      <c r="H261"/>
    </row>
    <row r="262" spans="8:8">
      <c r="H262"/>
    </row>
    <row r="263" spans="8:8">
      <c r="H263"/>
    </row>
    <row r="264" spans="8:8">
      <c r="H264"/>
    </row>
    <row r="265" spans="8:8">
      <c r="H265"/>
    </row>
    <row r="266" spans="8:8">
      <c r="H266"/>
    </row>
    <row r="267" spans="8:8">
      <c r="H267"/>
    </row>
    <row r="268" spans="8:8">
      <c r="H268"/>
    </row>
    <row r="269" spans="8:8">
      <c r="H269"/>
    </row>
    <row r="270" spans="8:8">
      <c r="H270"/>
    </row>
    <row r="271" spans="8:8">
      <c r="H271"/>
    </row>
    <row r="272" spans="8:8">
      <c r="H272"/>
    </row>
    <row r="273" spans="8:8">
      <c r="H273"/>
    </row>
    <row r="274" spans="8:8">
      <c r="H274"/>
    </row>
    <row r="275" spans="8:8">
      <c r="H275"/>
    </row>
    <row r="276" spans="8:8">
      <c r="H276"/>
    </row>
    <row r="277" spans="8:8">
      <c r="H277"/>
    </row>
    <row r="278" spans="8:8">
      <c r="H278"/>
    </row>
    <row r="279" spans="8:8">
      <c r="H279"/>
    </row>
    <row r="280" spans="8:8">
      <c r="H280"/>
    </row>
    <row r="281" spans="8:8">
      <c r="H281"/>
    </row>
    <row r="282" spans="8:8">
      <c r="H282"/>
    </row>
    <row r="283" spans="8:8">
      <c r="H283"/>
    </row>
    <row r="284" spans="8:8">
      <c r="H284"/>
    </row>
    <row r="285" spans="8:8">
      <c r="H285"/>
    </row>
    <row r="286" spans="8:8">
      <c r="H286"/>
    </row>
    <row r="287" spans="8:8">
      <c r="H287"/>
    </row>
    <row r="288" spans="8:8">
      <c r="H288"/>
    </row>
    <row r="289" spans="8:8">
      <c r="H289"/>
    </row>
    <row r="290" spans="8:8">
      <c r="H290"/>
    </row>
    <row r="291" spans="8:8">
      <c r="H291"/>
    </row>
    <row r="292" spans="8:8">
      <c r="H292"/>
    </row>
    <row r="293" spans="8:8">
      <c r="H293"/>
    </row>
    <row r="294" spans="8:8">
      <c r="H294"/>
    </row>
    <row r="295" spans="8:8">
      <c r="H295"/>
    </row>
    <row r="296" spans="8:8">
      <c r="H296"/>
    </row>
    <row r="297" spans="8:8">
      <c r="H297"/>
    </row>
    <row r="298" spans="8:8">
      <c r="H298"/>
    </row>
    <row r="299" spans="8:8">
      <c r="H299"/>
    </row>
    <row r="300" spans="8:8">
      <c r="H300"/>
    </row>
    <row r="301" spans="8:8">
      <c r="H301"/>
    </row>
    <row r="302" spans="8:8">
      <c r="H302"/>
    </row>
    <row r="303" spans="8:8">
      <c r="H303"/>
    </row>
    <row r="304" spans="8:8">
      <c r="H304"/>
    </row>
    <row r="305" spans="8:8">
      <c r="H305"/>
    </row>
    <row r="306" spans="8:8">
      <c r="H306"/>
    </row>
    <row r="307" spans="8:8">
      <c r="H307"/>
    </row>
    <row r="308" spans="8:8">
      <c r="H308"/>
    </row>
    <row r="309" spans="8:8">
      <c r="H309"/>
    </row>
    <row r="310" spans="8:8">
      <c r="H310"/>
    </row>
    <row r="311" spans="8:8">
      <c r="H311"/>
    </row>
    <row r="312" spans="8:8">
      <c r="H312"/>
    </row>
    <row r="313" spans="8:8">
      <c r="H313"/>
    </row>
    <row r="314" spans="8:8">
      <c r="H314"/>
    </row>
    <row r="315" spans="8:8">
      <c r="H315"/>
    </row>
    <row r="316" spans="8:8">
      <c r="H316"/>
    </row>
    <row r="317" spans="8:8">
      <c r="H317"/>
    </row>
    <row r="318" spans="8:8">
      <c r="H318"/>
    </row>
    <row r="319" spans="8:8">
      <c r="H319"/>
    </row>
    <row r="320" spans="8:8">
      <c r="H320"/>
    </row>
    <row r="321" spans="8:8">
      <c r="H321"/>
    </row>
    <row r="322" spans="8:8">
      <c r="H322"/>
    </row>
    <row r="323" spans="8:8">
      <c r="H323"/>
    </row>
    <row r="324" spans="8:8">
      <c r="H324"/>
    </row>
    <row r="325" spans="8:8">
      <c r="H325"/>
    </row>
    <row r="326" spans="8:8">
      <c r="H326"/>
    </row>
    <row r="327" spans="8:8">
      <c r="H327"/>
    </row>
    <row r="328" spans="8:8">
      <c r="H328"/>
    </row>
    <row r="329" spans="8:8">
      <c r="H329"/>
    </row>
    <row r="330" spans="8:8">
      <c r="H330"/>
    </row>
    <row r="331" spans="8:8">
      <c r="H331"/>
    </row>
    <row r="332" spans="8:8">
      <c r="H332"/>
    </row>
    <row r="333" spans="8:8">
      <c r="H333"/>
    </row>
    <row r="334" spans="8:8">
      <c r="H334"/>
    </row>
    <row r="335" spans="8:8">
      <c r="H335"/>
    </row>
    <row r="336" spans="8:8">
      <c r="H336"/>
    </row>
    <row r="337" spans="8:8">
      <c r="H337"/>
    </row>
    <row r="338" spans="8:8">
      <c r="H338"/>
    </row>
    <row r="339" spans="8:8">
      <c r="H339"/>
    </row>
    <row r="340" spans="8:8">
      <c r="H340"/>
    </row>
    <row r="341" spans="8:8">
      <c r="H341"/>
    </row>
    <row r="342" spans="8:8">
      <c r="H342"/>
    </row>
    <row r="343" spans="8:8">
      <c r="H343"/>
    </row>
    <row r="344" spans="8:8">
      <c r="H344"/>
    </row>
    <row r="345" spans="8:8">
      <c r="H345"/>
    </row>
    <row r="346" spans="8:8">
      <c r="H346"/>
    </row>
    <row r="347" spans="8:8">
      <c r="H347"/>
    </row>
    <row r="348" spans="8:8">
      <c r="H348"/>
    </row>
    <row r="349" spans="8:8">
      <c r="H349"/>
    </row>
    <row r="350" spans="8:8">
      <c r="H350"/>
    </row>
    <row r="351" spans="8:8">
      <c r="H351"/>
    </row>
    <row r="352" spans="8:8">
      <c r="H352"/>
    </row>
    <row r="353" spans="8:8">
      <c r="H353"/>
    </row>
    <row r="354" spans="8:8">
      <c r="H354"/>
    </row>
    <row r="355" spans="8:8">
      <c r="H355"/>
    </row>
    <row r="356" spans="8:8">
      <c r="H356"/>
    </row>
    <row r="357" spans="8:8">
      <c r="H357"/>
    </row>
    <row r="358" spans="8:8">
      <c r="H358"/>
    </row>
    <row r="359" spans="8:8">
      <c r="H359"/>
    </row>
    <row r="360" spans="8:8">
      <c r="H360"/>
    </row>
    <row r="361" spans="8:8">
      <c r="H361"/>
    </row>
    <row r="362" spans="8:8">
      <c r="H362"/>
    </row>
    <row r="363" spans="8:8">
      <c r="H363"/>
    </row>
    <row r="364" spans="8:8">
      <c r="H364"/>
    </row>
    <row r="365" spans="8:8">
      <c r="H365"/>
    </row>
    <row r="366" spans="8:8">
      <c r="H366"/>
    </row>
    <row r="367" spans="8:8">
      <c r="H367"/>
    </row>
    <row r="368" spans="8:8">
      <c r="H368"/>
    </row>
    <row r="369" spans="8:8">
      <c r="H369"/>
    </row>
    <row r="370" spans="8:8">
      <c r="H370"/>
    </row>
    <row r="371" spans="8:8">
      <c r="H371"/>
    </row>
    <row r="372" spans="8:8">
      <c r="H372"/>
    </row>
    <row r="373" spans="8:8">
      <c r="H373"/>
    </row>
    <row r="374" spans="8:8">
      <c r="H374"/>
    </row>
    <row r="375" spans="8:8">
      <c r="H375"/>
    </row>
    <row r="376" spans="8:8">
      <c r="H376"/>
    </row>
    <row r="377" spans="8:8">
      <c r="H377"/>
    </row>
    <row r="378" spans="8:8">
      <c r="H378"/>
    </row>
    <row r="379" spans="8:8">
      <c r="H379"/>
    </row>
    <row r="380" spans="8:8">
      <c r="H380"/>
    </row>
    <row r="381" spans="8:8">
      <c r="H381"/>
    </row>
    <row r="382" spans="8:8">
      <c r="H382"/>
    </row>
    <row r="383" spans="8:8">
      <c r="H383"/>
    </row>
    <row r="384" spans="8:8">
      <c r="H384"/>
    </row>
    <row r="385" spans="8:8">
      <c r="H385"/>
    </row>
    <row r="386" spans="8:8">
      <c r="H386"/>
    </row>
    <row r="387" spans="8:8">
      <c r="H387"/>
    </row>
    <row r="388" spans="8:8">
      <c r="H388"/>
    </row>
    <row r="389" spans="8:8">
      <c r="H389"/>
    </row>
    <row r="390" spans="8:8">
      <c r="H390"/>
    </row>
    <row r="391" spans="8:8">
      <c r="H391"/>
    </row>
    <row r="392" spans="8:8">
      <c r="H392"/>
    </row>
    <row r="393" spans="8:8">
      <c r="H393"/>
    </row>
    <row r="394" spans="8:8">
      <c r="H394"/>
    </row>
    <row r="395" spans="8:8">
      <c r="H395"/>
    </row>
    <row r="396" spans="8:8">
      <c r="H396"/>
    </row>
    <row r="397" spans="8:8">
      <c r="H397"/>
    </row>
    <row r="398" spans="8:8">
      <c r="H398"/>
    </row>
    <row r="399" spans="8:8">
      <c r="H399"/>
    </row>
    <row r="400" spans="8:8">
      <c r="H400"/>
    </row>
    <row r="401" spans="8:8">
      <c r="H401"/>
    </row>
    <row r="402" spans="8:8">
      <c r="H402"/>
    </row>
    <row r="403" spans="8:8">
      <c r="H403"/>
    </row>
    <row r="404" spans="8:8">
      <c r="H404"/>
    </row>
    <row r="405" spans="8:8">
      <c r="H405"/>
    </row>
    <row r="406" spans="8:8">
      <c r="H406"/>
    </row>
    <row r="407" spans="8:8">
      <c r="H407"/>
    </row>
    <row r="408" spans="8:8">
      <c r="H408"/>
    </row>
    <row r="409" spans="8:8">
      <c r="H409"/>
    </row>
    <row r="410" spans="8:8">
      <c r="H410"/>
    </row>
    <row r="411" spans="8:8">
      <c r="H411"/>
    </row>
    <row r="412" spans="8:8">
      <c r="H412"/>
    </row>
    <row r="413" spans="8:8">
      <c r="H413"/>
    </row>
    <row r="414" spans="8:8">
      <c r="H414"/>
    </row>
    <row r="415" spans="8:8">
      <c r="H415"/>
    </row>
    <row r="416" spans="8:8">
      <c r="H416"/>
    </row>
    <row r="417" spans="8:8">
      <c r="H417"/>
    </row>
    <row r="418" spans="8:8">
      <c r="H418"/>
    </row>
    <row r="419" spans="8:8">
      <c r="H419"/>
    </row>
    <row r="420" spans="8:8">
      <c r="H420"/>
    </row>
    <row r="421" spans="8:8">
      <c r="H421"/>
    </row>
    <row r="422" spans="8:8">
      <c r="H422"/>
    </row>
    <row r="423" spans="8:8">
      <c r="H423"/>
    </row>
    <row r="424" spans="8:8">
      <c r="H424"/>
    </row>
    <row r="425" spans="8:8">
      <c r="H425"/>
    </row>
    <row r="426" spans="8:8">
      <c r="H426"/>
    </row>
    <row r="427" spans="8:8">
      <c r="H427"/>
    </row>
    <row r="428" spans="8:8">
      <c r="H428"/>
    </row>
    <row r="429" spans="8:8">
      <c r="H429"/>
    </row>
    <row r="430" spans="8:8">
      <c r="H430"/>
    </row>
    <row r="431" spans="8:8">
      <c r="H431"/>
    </row>
    <row r="432" spans="8:8">
      <c r="H432"/>
    </row>
    <row r="433" spans="8:8">
      <c r="H433"/>
    </row>
    <row r="434" spans="8:8">
      <c r="H434"/>
    </row>
    <row r="435" spans="8:8">
      <c r="H435"/>
    </row>
    <row r="436" spans="8:8">
      <c r="H436"/>
    </row>
    <row r="437" spans="8:8">
      <c r="H437"/>
    </row>
    <row r="438" spans="8:8">
      <c r="H438"/>
    </row>
    <row r="439" spans="8:8">
      <c r="H439"/>
    </row>
    <row r="440" spans="8:8">
      <c r="H440"/>
    </row>
    <row r="441" spans="8:8">
      <c r="H441"/>
    </row>
    <row r="442" spans="8:8">
      <c r="H442"/>
    </row>
    <row r="443" spans="8:8">
      <c r="H443"/>
    </row>
    <row r="444" spans="8:8">
      <c r="H444"/>
    </row>
    <row r="445" spans="8:8">
      <c r="H445"/>
    </row>
    <row r="446" spans="8:8">
      <c r="H446"/>
    </row>
    <row r="447" spans="8:8">
      <c r="H447"/>
    </row>
    <row r="448" spans="8:8">
      <c r="H448"/>
    </row>
    <row r="449" spans="8:8">
      <c r="H449"/>
    </row>
    <row r="450" spans="8:8">
      <c r="H450"/>
    </row>
    <row r="451" spans="8:8">
      <c r="H451"/>
    </row>
    <row r="452" spans="8:8">
      <c r="H452"/>
    </row>
    <row r="453" spans="8:8">
      <c r="H453"/>
    </row>
    <row r="454" spans="8:8">
      <c r="H454"/>
    </row>
    <row r="455" spans="8:8">
      <c r="H455"/>
    </row>
    <row r="456" spans="8:8">
      <c r="H456"/>
    </row>
    <row r="457" spans="8:8">
      <c r="H457"/>
    </row>
    <row r="458" spans="8:8">
      <c r="H458"/>
    </row>
    <row r="459" spans="8:8">
      <c r="H459"/>
    </row>
    <row r="460" spans="8:8">
      <c r="H460"/>
    </row>
    <row r="461" spans="8:8">
      <c r="H461"/>
    </row>
    <row r="462" spans="8:8">
      <c r="H462"/>
    </row>
    <row r="463" spans="8:8">
      <c r="H463"/>
    </row>
    <row r="464" spans="8:8">
      <c r="H464"/>
    </row>
    <row r="465" spans="8:8">
      <c r="H465"/>
    </row>
    <row r="466" spans="8:8">
      <c r="H466"/>
    </row>
    <row r="467" spans="8:8">
      <c r="H467"/>
    </row>
    <row r="468" spans="8:8">
      <c r="H468"/>
    </row>
    <row r="469" spans="8:8">
      <c r="H469"/>
    </row>
    <row r="470" spans="8:8">
      <c r="H470"/>
    </row>
    <row r="471" spans="8:8">
      <c r="H471"/>
    </row>
    <row r="472" spans="8:8">
      <c r="H472"/>
    </row>
    <row r="473" spans="8:8">
      <c r="H473"/>
    </row>
    <row r="474" spans="8:8">
      <c r="H474"/>
    </row>
    <row r="475" spans="8:8">
      <c r="H475"/>
    </row>
    <row r="476" spans="8:8">
      <c r="H476"/>
    </row>
    <row r="477" spans="8:8">
      <c r="H477"/>
    </row>
    <row r="478" spans="8:8">
      <c r="H478"/>
    </row>
    <row r="479" spans="8:8">
      <c r="H479"/>
    </row>
    <row r="480" spans="8:8">
      <c r="H480"/>
    </row>
    <row r="481" spans="8:8">
      <c r="H481"/>
    </row>
    <row r="482" spans="8:8">
      <c r="H482"/>
    </row>
    <row r="483" spans="8:8">
      <c r="H483"/>
    </row>
    <row r="484" spans="8:8">
      <c r="H484"/>
    </row>
    <row r="485" spans="8:8">
      <c r="H485"/>
    </row>
    <row r="486" spans="8:8">
      <c r="H486"/>
    </row>
    <row r="487" spans="8:8">
      <c r="H487"/>
    </row>
    <row r="488" spans="8:8">
      <c r="H488"/>
    </row>
    <row r="489" spans="8:8">
      <c r="H489"/>
    </row>
    <row r="490" spans="8:8">
      <c r="H490"/>
    </row>
    <row r="491" spans="8:8">
      <c r="H491"/>
    </row>
    <row r="492" spans="8:8">
      <c r="H492"/>
    </row>
    <row r="493" spans="8:8">
      <c r="H493"/>
    </row>
    <row r="494" spans="8:8">
      <c r="H494"/>
    </row>
    <row r="495" spans="8:8">
      <c r="H495"/>
    </row>
    <row r="496" spans="8:8">
      <c r="H496"/>
    </row>
    <row r="497" spans="8:8">
      <c r="H497"/>
    </row>
    <row r="498" spans="8:8">
      <c r="H498"/>
    </row>
    <row r="499" spans="8:8">
      <c r="H499"/>
    </row>
    <row r="500" spans="8:8">
      <c r="H500"/>
    </row>
    <row r="501" spans="8:8">
      <c r="H501"/>
    </row>
    <row r="502" spans="8:8">
      <c r="H502"/>
    </row>
    <row r="503" spans="8:8">
      <c r="H503"/>
    </row>
    <row r="504" spans="8:8">
      <c r="H504"/>
    </row>
    <row r="505" spans="8:8">
      <c r="H505"/>
    </row>
    <row r="506" spans="8:8">
      <c r="H506"/>
    </row>
    <row r="507" spans="8:8">
      <c r="H507"/>
    </row>
    <row r="508" spans="8:8">
      <c r="H508"/>
    </row>
    <row r="509" spans="8:8">
      <c r="H509"/>
    </row>
    <row r="510" spans="8:8">
      <c r="H510"/>
    </row>
    <row r="511" spans="8:8">
      <c r="H511"/>
    </row>
    <row r="512" spans="8:8">
      <c r="H512"/>
    </row>
    <row r="513" spans="8:8">
      <c r="H513"/>
    </row>
    <row r="514" spans="8:8">
      <c r="H514"/>
    </row>
    <row r="515" spans="8:8">
      <c r="H515"/>
    </row>
    <row r="516" spans="8:8">
      <c r="H516"/>
    </row>
    <row r="517" spans="8:8">
      <c r="H517"/>
    </row>
    <row r="518" spans="8:8">
      <c r="H518"/>
    </row>
    <row r="519" spans="8:8">
      <c r="H519"/>
    </row>
    <row r="520" spans="8:8">
      <c r="H520"/>
    </row>
    <row r="521" spans="8:8">
      <c r="H521"/>
    </row>
    <row r="522" spans="8:8">
      <c r="H522"/>
    </row>
    <row r="523" spans="8:8">
      <c r="H523"/>
    </row>
    <row r="524" spans="8:8">
      <c r="H524"/>
    </row>
    <row r="525" spans="8:8">
      <c r="H525"/>
    </row>
    <row r="526" spans="8:8">
      <c r="H526"/>
    </row>
    <row r="527" spans="8:8">
      <c r="H527"/>
    </row>
    <row r="528" spans="8:8">
      <c r="H528"/>
    </row>
    <row r="529" spans="8:8">
      <c r="H529"/>
    </row>
    <row r="530" spans="8:8">
      <c r="H530"/>
    </row>
    <row r="531" spans="8:8">
      <c r="H531"/>
    </row>
    <row r="532" spans="8:8">
      <c r="H532"/>
    </row>
    <row r="533" spans="8:8">
      <c r="H533"/>
    </row>
    <row r="534" spans="8:8">
      <c r="H534"/>
    </row>
    <row r="535" spans="8:8">
      <c r="H535"/>
    </row>
    <row r="536" spans="8:8">
      <c r="H536"/>
    </row>
    <row r="537" spans="8:8">
      <c r="H537"/>
    </row>
    <row r="538" spans="8:8">
      <c r="H538"/>
    </row>
    <row r="539" spans="8:8">
      <c r="H539"/>
    </row>
    <row r="540" spans="8:8">
      <c r="H540"/>
    </row>
    <row r="541" spans="8:8">
      <c r="H541"/>
    </row>
    <row r="542" spans="8:8">
      <c r="H542"/>
    </row>
    <row r="543" spans="8:8">
      <c r="H543"/>
    </row>
    <row r="544" spans="8:8">
      <c r="H544"/>
    </row>
    <row r="545" spans="8:8">
      <c r="H545"/>
    </row>
    <row r="546" spans="8:8">
      <c r="H546"/>
    </row>
    <row r="547" spans="8:8">
      <c r="H547"/>
    </row>
    <row r="548" spans="8:8">
      <c r="H548"/>
    </row>
    <row r="549" spans="8:8">
      <c r="H549"/>
    </row>
    <row r="550" spans="8:8">
      <c r="H550"/>
    </row>
    <row r="551" spans="8:8">
      <c r="H551"/>
    </row>
    <row r="552" spans="8:8">
      <c r="H552"/>
    </row>
    <row r="553" spans="8:8">
      <c r="H553"/>
    </row>
    <row r="554" spans="8:8">
      <c r="H554"/>
    </row>
    <row r="555" spans="8:8">
      <c r="H555"/>
    </row>
    <row r="556" spans="8:8">
      <c r="H556"/>
    </row>
    <row r="557" spans="8:8">
      <c r="H557"/>
    </row>
    <row r="558" spans="8:8">
      <c r="H558"/>
    </row>
    <row r="559" spans="8:8">
      <c r="H559"/>
    </row>
    <row r="560" spans="8:8">
      <c r="H560"/>
    </row>
    <row r="561" spans="8:8">
      <c r="H561"/>
    </row>
    <row r="562" spans="8:8">
      <c r="H562"/>
    </row>
    <row r="563" spans="8:8">
      <c r="H563"/>
    </row>
    <row r="564" spans="8:8">
      <c r="H564"/>
    </row>
    <row r="565" spans="8:8">
      <c r="H565"/>
    </row>
    <row r="566" spans="8:8">
      <c r="H566"/>
    </row>
    <row r="567" spans="8:8">
      <c r="H567"/>
    </row>
    <row r="568" spans="8:8">
      <c r="H568"/>
    </row>
    <row r="569" spans="8:8">
      <c r="H569"/>
    </row>
    <row r="570" spans="8:8">
      <c r="H570"/>
    </row>
    <row r="571" spans="8:8">
      <c r="H571"/>
    </row>
    <row r="572" spans="8:8">
      <c r="H572"/>
    </row>
    <row r="573" spans="8:8">
      <c r="H573"/>
    </row>
    <row r="574" spans="8:8">
      <c r="H574"/>
    </row>
    <row r="575" spans="8:8">
      <c r="H575"/>
    </row>
    <row r="576" spans="8:8">
      <c r="H576"/>
    </row>
    <row r="577" spans="8:8">
      <c r="H577"/>
    </row>
    <row r="578" spans="8:8">
      <c r="H578"/>
    </row>
    <row r="579" spans="8:8">
      <c r="H579"/>
    </row>
    <row r="580" spans="8:8">
      <c r="H580"/>
    </row>
    <row r="581" spans="8:8">
      <c r="H581"/>
    </row>
    <row r="582" spans="8:8">
      <c r="H582"/>
    </row>
    <row r="583" spans="8:8">
      <c r="H583"/>
    </row>
    <row r="584" spans="8:8">
      <c r="H584"/>
    </row>
    <row r="585" spans="8:8">
      <c r="H585"/>
    </row>
    <row r="586" spans="8:8">
      <c r="H586"/>
    </row>
    <row r="587" spans="8:8">
      <c r="H587"/>
    </row>
    <row r="588" spans="8:8">
      <c r="H588"/>
    </row>
    <row r="589" spans="8:8">
      <c r="H589"/>
    </row>
    <row r="590" spans="8:8">
      <c r="H590"/>
    </row>
    <row r="591" spans="8:8">
      <c r="H591"/>
    </row>
    <row r="592" spans="8:8">
      <c r="H592"/>
    </row>
    <row r="593" spans="8:8">
      <c r="H593"/>
    </row>
    <row r="594" spans="8:8">
      <c r="H594"/>
    </row>
    <row r="595" spans="8:8">
      <c r="H595"/>
    </row>
    <row r="596" spans="8:8">
      <c r="H596"/>
    </row>
    <row r="597" spans="8:8">
      <c r="H597"/>
    </row>
    <row r="598" spans="8:8">
      <c r="H598"/>
    </row>
    <row r="599" spans="8:8">
      <c r="H599"/>
    </row>
    <row r="600" spans="8:8">
      <c r="H600"/>
    </row>
    <row r="601" spans="8:8">
      <c r="H601"/>
    </row>
    <row r="602" spans="8:8">
      <c r="H602"/>
    </row>
    <row r="603" spans="8:8">
      <c r="H603"/>
    </row>
    <row r="604" spans="8:8">
      <c r="H604"/>
    </row>
    <row r="605" spans="8:8">
      <c r="H605"/>
    </row>
    <row r="606" spans="8:8">
      <c r="H606"/>
    </row>
    <row r="607" spans="8:8">
      <c r="H607"/>
    </row>
    <row r="608" spans="8:8">
      <c r="H608"/>
    </row>
    <row r="609" spans="8:8">
      <c r="H609"/>
    </row>
    <row r="610" spans="8:8">
      <c r="H610"/>
    </row>
    <row r="611" spans="8:8">
      <c r="H611"/>
    </row>
    <row r="612" spans="8:8">
      <c r="H612"/>
    </row>
    <row r="613" spans="8:8">
      <c r="H613"/>
    </row>
    <row r="614" spans="8:8">
      <c r="H614"/>
    </row>
    <row r="615" spans="8:8">
      <c r="H615"/>
    </row>
    <row r="616" spans="8:8">
      <c r="H616"/>
    </row>
    <row r="617" spans="8:8">
      <c r="H617"/>
    </row>
    <row r="618" spans="8:8">
      <c r="H618"/>
    </row>
    <row r="619" spans="8:8">
      <c r="H619"/>
    </row>
    <row r="620" spans="8:8">
      <c r="H620"/>
    </row>
    <row r="621" spans="8:8">
      <c r="H621"/>
    </row>
    <row r="622" spans="8:8">
      <c r="H622"/>
    </row>
    <row r="623" spans="8:8">
      <c r="H623"/>
    </row>
    <row r="624" spans="8:8">
      <c r="H624"/>
    </row>
    <row r="625" spans="8:8">
      <c r="H625"/>
    </row>
    <row r="626" spans="8:8">
      <c r="H626"/>
    </row>
    <row r="627" spans="8:8">
      <c r="H627"/>
    </row>
    <row r="628" spans="8:8">
      <c r="H628"/>
    </row>
    <row r="629" spans="8:8">
      <c r="H629"/>
    </row>
    <row r="630" spans="8:8">
      <c r="H630"/>
    </row>
    <row r="631" spans="8:8">
      <c r="H631"/>
    </row>
    <row r="632" spans="8:8">
      <c r="H632"/>
    </row>
    <row r="633" spans="8:8">
      <c r="H633"/>
    </row>
    <row r="634" spans="8:8">
      <c r="H634"/>
    </row>
    <row r="635" spans="8:8">
      <c r="H635"/>
    </row>
    <row r="636" spans="8:8">
      <c r="H636"/>
    </row>
    <row r="637" spans="8:8">
      <c r="H637"/>
    </row>
    <row r="638" spans="8:8">
      <c r="H638"/>
    </row>
    <row r="639" spans="8:8">
      <c r="H639"/>
    </row>
    <row r="640" spans="8:8">
      <c r="H640"/>
    </row>
    <row r="641" spans="8:8">
      <c r="H641"/>
    </row>
    <row r="642" spans="8:8">
      <c r="H642"/>
    </row>
    <row r="643" spans="8:8">
      <c r="H643"/>
    </row>
    <row r="644" spans="8:8">
      <c r="H644"/>
    </row>
    <row r="645" spans="8:8">
      <c r="H645"/>
    </row>
    <row r="646" spans="8:8">
      <c r="H646"/>
    </row>
    <row r="647" spans="8:8">
      <c r="H647"/>
    </row>
    <row r="648" spans="8:8">
      <c r="H648"/>
    </row>
    <row r="649" spans="8:8">
      <c r="H649"/>
    </row>
    <row r="650" spans="8:8">
      <c r="H650"/>
    </row>
    <row r="651" spans="8:8">
      <c r="H651"/>
    </row>
    <row r="652" spans="8:8">
      <c r="H652"/>
    </row>
    <row r="653" spans="8:8">
      <c r="H653"/>
    </row>
    <row r="654" spans="8:8">
      <c r="H654"/>
    </row>
    <row r="655" spans="8:8">
      <c r="H655"/>
    </row>
    <row r="656" spans="8:8">
      <c r="H656"/>
    </row>
    <row r="657" spans="8:8">
      <c r="H657"/>
    </row>
    <row r="658" spans="8:8">
      <c r="H658"/>
    </row>
    <row r="659" spans="8:8">
      <c r="H659"/>
    </row>
    <row r="660" spans="8:8">
      <c r="H660"/>
    </row>
    <row r="661" spans="8:8">
      <c r="H661"/>
    </row>
    <row r="662" spans="8:8">
      <c r="H662"/>
    </row>
    <row r="663" spans="8:8">
      <c r="H663"/>
    </row>
    <row r="664" spans="8:8">
      <c r="H664"/>
    </row>
    <row r="665" spans="8:8">
      <c r="H665"/>
    </row>
    <row r="666" spans="8:8">
      <c r="H666"/>
    </row>
    <row r="667" spans="8:8">
      <c r="H667"/>
    </row>
    <row r="668" spans="8:8">
      <c r="H668"/>
    </row>
    <row r="669" spans="8:8">
      <c r="H669"/>
    </row>
    <row r="670" spans="8:8">
      <c r="H670"/>
    </row>
    <row r="671" spans="8:8">
      <c r="H671"/>
    </row>
    <row r="672" spans="8:8">
      <c r="H672"/>
    </row>
    <row r="673" spans="8:8">
      <c r="H673"/>
    </row>
    <row r="674" spans="8:8">
      <c r="H674"/>
    </row>
    <row r="675" spans="8:8">
      <c r="H675"/>
    </row>
    <row r="676" spans="8:8">
      <c r="H676"/>
    </row>
    <row r="677" spans="8:8">
      <c r="H677"/>
    </row>
    <row r="678" spans="8:8">
      <c r="H678"/>
    </row>
    <row r="679" spans="8:8">
      <c r="H679"/>
    </row>
    <row r="680" spans="8:8">
      <c r="H680"/>
    </row>
    <row r="681" spans="8:8">
      <c r="H681"/>
    </row>
    <row r="682" spans="8:8">
      <c r="H682"/>
    </row>
    <row r="683" spans="8:8">
      <c r="H683"/>
    </row>
    <row r="684" spans="8:8">
      <c r="H684"/>
    </row>
    <row r="685" spans="8:8">
      <c r="H685"/>
    </row>
    <row r="686" spans="8:8">
      <c r="H686"/>
    </row>
    <row r="687" spans="8:8">
      <c r="H687"/>
    </row>
    <row r="688" spans="8:8">
      <c r="H688"/>
    </row>
  </sheetData>
  <mergeCells count="1">
    <mergeCell ref="A1:M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/>
  <dcterms:created xsi:type="dcterms:W3CDTF">2023-07-11T12:52:58Z</dcterms:created>
  <dcterms:modified xsi:type="dcterms:W3CDTF">2025-12-11T19:03:20Z</dcterms:modified>
  <cp:category/>
  <cp:contentStatus/>
</cp:coreProperties>
</file>